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<sst xmlns="http://schemas.openxmlformats.org/spreadsheetml/2006/main" count="166" uniqueCount="113">
  <si>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</si>
  <si>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</si>
  <si>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</si>
  <si>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</si>
  <si>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</si>
  <si>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</si>
  <si>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</si>
  <si>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</si>
  <si>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</si>
  <si>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</si>
  <si>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</si>
  <si>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</si>
  <si>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</si>
  <si>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</si>
  <si>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</si>
  <si>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</si>
  <si>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</si>
  <si>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</si>
  <si>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</si>
  <si>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</si>
  <si>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</si>
  <si>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</si>
  <si>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</si>
  <si>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</si>
  <si>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</si>
  <si>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</si>
  <si>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</si>
  <si>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</si>
  <si>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</si>
  <si>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</si>
  <si>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</si>
  <si>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</si>
  <si>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</si>
  <si>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</si>
  <si>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</si>
  <si>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</si>
  <si>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</si>
  <si>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</si>
  <si>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</si>
  <si>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</si>
  <si>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</si>
  <si>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</si>
  <si>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</si>
  <si>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</si>
  <si>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</si>
  <si>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</si>
  <si>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</si>
  <si>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</si>
  <si>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</si>
  <si>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</si>
  <si>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</si>
  <si>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</si>
  <si>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</si>
  <si>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</si>
  <si>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</si>
  <si>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</si>
  <si>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</si>
  <si>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</si>
  <si>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</si>
  <si>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</si>
  <si>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</si>
  <si>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</si>
  <si>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</si>
  <si>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</si>
  <si>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</si>
  <si>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</si>
  <si>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</si>
  <si>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</si>
  <si>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</si>
  <si>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</si>
  <si>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</si>
  <si>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</si>
  <si>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</si>
  <si>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</si>
  <si>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</si>
  <si>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</si>
  <si>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</si>
  <si>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</si>
  <si>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</si>
  <si>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</si>
  <si>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</si>
  <si>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</si>
  <si>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</si>
  <si>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</si>
  <si>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</si>
  <si>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</si>
  <si>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</si>
  <si>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</si>
  <si>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</si>
  <si>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</si>
  <si>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</si>
  <si>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</si>
  <si>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</si>
  <si>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</si>
  <si>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</si>
  <si>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</si>
  <si>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</si>
  <si>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</si>
  <si>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</si>
  <si>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</si>
  <si>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</si>
  <si>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</si>
  <si>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</si>
  <si>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</si>
  <si>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</si>
  <si>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</si>
  <si>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</si>
  <si>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</si>
  <si>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</si>
  <si>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</si>
  <si>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</si>
  <si>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</si>
  <si>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03.12.2018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</si>
</sst>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185995.6</c:v>
                </c:pt>
                <c:pt idx="1">
                  <c:v>175462.71000000008</c:v>
                </c:pt>
                <c:pt idx="2">
                  <c:v>1792.2000000000003</c:v>
                </c:pt>
                <c:pt idx="3">
                  <c:v>8740.689999999926</c:v>
                </c:pt>
              </c:numCache>
            </c:numRef>
          </c:val>
          <c:shape val="box"/>
        </c:ser>
        <c:shape val="box"/>
        <c:axId val="7232230"/>
        <c:axId val="65090071"/>
      </c:bar3D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2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712611.0999999999</c:v>
                </c:pt>
                <c:pt idx="1">
                  <c:v>242287.69999999992</c:v>
                </c:pt>
                <c:pt idx="2">
                  <c:v>589297.2000000002</c:v>
                </c:pt>
                <c:pt idx="3">
                  <c:v>70.8</c:v>
                </c:pt>
                <c:pt idx="4">
                  <c:v>31961.7</c:v>
                </c:pt>
                <c:pt idx="5">
                  <c:v>61441.49999999999</c:v>
                </c:pt>
                <c:pt idx="6">
                  <c:v>11025.399999999996</c:v>
                </c:pt>
                <c:pt idx="7">
                  <c:v>18814.499999999687</c:v>
                </c:pt>
              </c:numCache>
            </c:numRef>
          </c:val>
          <c:shape val="box"/>
        </c:ser>
        <c:shape val="box"/>
        <c:axId val="48939728"/>
        <c:axId val="37804369"/>
      </c:bar3D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354811.8</c:v>
                </c:pt>
                <c:pt idx="1">
                  <c:v>212017</c:v>
                </c:pt>
                <c:pt idx="2">
                  <c:v>354811.8</c:v>
                </c:pt>
              </c:numCache>
            </c:numRef>
          </c:val>
          <c:shape val="box"/>
        </c:ser>
        <c:shape val="box"/>
        <c:axId val="4695002"/>
        <c:axId val="42255019"/>
      </c:bar3D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21351.600000000006</c:v>
                </c:pt>
                <c:pt idx="1">
                  <c:v>11546.1</c:v>
                </c:pt>
                <c:pt idx="2">
                  <c:v>59.6</c:v>
                </c:pt>
                <c:pt idx="3">
                  <c:v>1138.9999999999998</c:v>
                </c:pt>
                <c:pt idx="4">
                  <c:v>796.8999999999999</c:v>
                </c:pt>
                <c:pt idx="5">
                  <c:v>84.4</c:v>
                </c:pt>
                <c:pt idx="6">
                  <c:v>7725.600000000006</c:v>
                </c:pt>
              </c:numCache>
            </c:numRef>
          </c:val>
          <c:shape val="box"/>
        </c:ser>
        <c:shape val="box"/>
        <c:axId val="44750852"/>
        <c:axId val="104485"/>
      </c:bar3D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29520.199999999997</c:v>
                </c:pt>
                <c:pt idx="1">
                  <c:v>17232.9</c:v>
                </c:pt>
                <c:pt idx="2">
                  <c:v>9.2</c:v>
                </c:pt>
                <c:pt idx="3">
                  <c:v>820.8000000000001</c:v>
                </c:pt>
                <c:pt idx="4">
                  <c:v>643.4</c:v>
                </c:pt>
                <c:pt idx="5">
                  <c:v>1202</c:v>
                </c:pt>
                <c:pt idx="6">
                  <c:v>9611.899999999996</c:v>
                </c:pt>
              </c:numCache>
            </c:numRef>
          </c:val>
          <c:shape val="box"/>
        </c:ser>
        <c:shape val="box"/>
        <c:axId val="940366"/>
        <c:axId val="8463295"/>
      </c:bar3D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63295"/>
        <c:crosses val="autoZero"/>
        <c:auto val="1"/>
        <c:lblOffset val="100"/>
        <c:tickLblSkip val="2"/>
        <c:noMultiLvlLbl val="0"/>
      </c:cat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7667.5</c:v>
                </c:pt>
                <c:pt idx="1">
                  <c:v>2710.4000000000005</c:v>
                </c:pt>
                <c:pt idx="2">
                  <c:v>391.1</c:v>
                </c:pt>
                <c:pt idx="3">
                  <c:v>273.2999999999999</c:v>
                </c:pt>
                <c:pt idx="4">
                  <c:v>3583.4</c:v>
                </c:pt>
                <c:pt idx="5">
                  <c:v>709.2999999999992</c:v>
                </c:pt>
              </c:numCache>
            </c:numRef>
          </c:val>
          <c:shape val="box"/>
        </c:ser>
        <c:shape val="box"/>
        <c:axId val="9060792"/>
        <c:axId val="14438265"/>
      </c:bar3D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38173.700000000004</c:v>
                </c:pt>
              </c:numCache>
            </c:numRef>
          </c:val>
          <c:shape val="box"/>
        </c:ser>
        <c:shape val="box"/>
        <c:axId val="62835522"/>
        <c:axId val="28648787"/>
      </c:bar3D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712611.0999999999</c:v>
                </c:pt>
                <c:pt idx="1">
                  <c:v>354811.8</c:v>
                </c:pt>
                <c:pt idx="2">
                  <c:v>21351.600000000006</c:v>
                </c:pt>
                <c:pt idx="3">
                  <c:v>29520.199999999997</c:v>
                </c:pt>
                <c:pt idx="4">
                  <c:v>7667.5</c:v>
                </c:pt>
                <c:pt idx="5">
                  <c:v>185995.6</c:v>
                </c:pt>
                <c:pt idx="6">
                  <c:v>38173.700000000004</c:v>
                </c:pt>
              </c:numCache>
            </c:numRef>
          </c:val>
          <c:shape val="box"/>
        </c:ser>
        <c:shape val="box"/>
        <c:axId val="56512492"/>
        <c:axId val="38850381"/>
      </c:bar3D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12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809376.0100000004</c:v>
                </c:pt>
                <c:pt idx="1">
                  <c:v>77069.29999999997</c:v>
                </c:pt>
                <c:pt idx="2">
                  <c:v>33293.2</c:v>
                </c:pt>
                <c:pt idx="3">
                  <c:v>25116.099999999995</c:v>
                </c:pt>
                <c:pt idx="4">
                  <c:v>81.4</c:v>
                </c:pt>
                <c:pt idx="5">
                  <c:v>888866.9899999998</c:v>
                </c:pt>
              </c:numCache>
            </c:numRef>
          </c:val>
          <c:shape val="box"/>
        </c:ser>
        <c:shape val="box"/>
        <c:axId val="14109110"/>
        <c:axId val="59873127"/>
      </c:bar3D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73127"/>
        <c:crosses val="autoZero"/>
        <c:auto val="1"/>
        <c:lblOffset val="100"/>
        <c:tickLblSkip val="1"/>
        <c:noMultiLvlLbl val="0"/>
      </c:catAx>
      <c:valAx>
        <c:axId val="59873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14" sqref="P114"/>
    </sheetView>
  </sheetViews>
  <sheetFormatPr defaultColWidth="9.00390625" defaultRowHeight="12.75"/>
  <cols>
    <col min="1" max="1" width="66.875" style="134" customWidth="1"/>
    <col min="2" max="2" width="19.00390625" style="134" hidden="1" customWidth="1"/>
    <col min="3" max="3" width="18.375" style="135" customWidth="1"/>
    <col min="4" max="4" width="19.00390625" style="135" customWidth="1"/>
    <col min="5" max="5" width="17.25390625" style="135" customWidth="1"/>
    <col min="6" max="6" width="19.375" style="135" hidden="1" customWidth="1"/>
    <col min="7" max="7" width="19.375" style="135" customWidth="1"/>
    <col min="8" max="8" width="19.75390625" style="135" hidden="1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66.75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4" t="s">
        <v>40</v>
      </c>
      <c r="B3" s="167" t="s">
        <v>109</v>
      </c>
      <c r="C3" s="161" t="s">
        <v>106</v>
      </c>
      <c r="D3" s="161" t="s">
        <v>22</v>
      </c>
      <c r="E3" s="161" t="s">
        <v>21</v>
      </c>
      <c r="F3" s="161" t="s">
        <v>110</v>
      </c>
      <c r="G3" s="161" t="s">
        <v>107</v>
      </c>
      <c r="H3" s="161" t="s">
        <v>111</v>
      </c>
      <c r="I3" s="161" t="s">
        <v>108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10" ht="39" customHeight="1" thickBot="1">
      <c r="A5" s="166"/>
      <c r="B5" s="169"/>
      <c r="C5" s="163"/>
      <c r="D5" s="163"/>
      <c r="E5" s="163"/>
      <c r="F5" s="163"/>
      <c r="G5" s="163"/>
      <c r="H5" s="163"/>
      <c r="I5" s="163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673697.2+1047.5+996.5+41.9+1483.1+1089.5+310.7+33936.7+8</f>
        <v>712611.0999999999</v>
      </c>
      <c r="E6" s="3">
        <f>D6/D154*100</f>
        <v>38.85974120448052</v>
      </c>
      <c r="F6" s="3">
        <f>D6/B6*100</f>
        <v>94.55704377301937</v>
      </c>
      <c r="G6" s="3">
        <f aca="true" t="shared" si="0" ref="G6:G43">D6/C6*100</f>
        <v>86.15575063146852</v>
      </c>
      <c r="H6" s="36">
        <f>B6-D6</f>
        <v>41019.80000000016</v>
      </c>
      <c r="I6" s="36">
        <f aca="true" t="shared" si="1" ref="I6:I43">C6-D6</f>
        <v>114508.50000000012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8282.7+10875.2+9132.6+9963.6+4.3+9215.1+9968.6+9459.9+11450.4+9572.3+23759.4-0.1+3644+36528.9+8511.9+179.9+764+816.4+0.1+3426.1+9016.3+0.5+9355.5+12599.9+4130.8+9728.1+12165.8+32.8+9616.3+10086.4</f>
        <v>242287.69999999992</v>
      </c>
      <c r="E7" s="130">
        <f>D7/D6*100</f>
        <v>33.999989615654314</v>
      </c>
      <c r="F7" s="130">
        <f>D7/B7*100</f>
        <v>99.97775866792986</v>
      </c>
      <c r="G7" s="130">
        <f>D7/C7*100</f>
        <v>92.29388810502608</v>
      </c>
      <c r="H7" s="129">
        <f>B7-D7</f>
        <v>53.90000000008149</v>
      </c>
      <c r="I7" s="129">
        <f t="shared" si="1"/>
        <v>20229.900000000052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</f>
        <v>589297.2000000002</v>
      </c>
      <c r="E8" s="94">
        <f>D8/D6*100</f>
        <v>82.69548425501657</v>
      </c>
      <c r="F8" s="94">
        <f>D8/B8*100</f>
        <v>97.70680556916518</v>
      </c>
      <c r="G8" s="94">
        <f t="shared" si="0"/>
        <v>89.76150408886693</v>
      </c>
      <c r="H8" s="92">
        <f>B8-D8</f>
        <v>13830.89999999979</v>
      </c>
      <c r="I8" s="92">
        <f t="shared" si="1"/>
        <v>67217.19999999984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3.4+5.4+0.8+4.1+3.6+0.3+0.3+3.4+3.4+3.6+2.1+4+2.9+3+2.4+1.4+2+0.9+5.2+1+8.5+6.6+1.4+1.1</f>
        <v>70.8</v>
      </c>
      <c r="E9" s="114">
        <f>D9/D6*100</f>
        <v>0.009935292896784798</v>
      </c>
      <c r="F9" s="94">
        <f>D9/B9*100</f>
        <v>72.46673490276355</v>
      </c>
      <c r="G9" s="94">
        <f t="shared" si="0"/>
        <v>72.46673490276355</v>
      </c>
      <c r="H9" s="92">
        <f aca="true" t="shared" si="2" ref="H9:H43">B9-D9</f>
        <v>26.900000000000006</v>
      </c>
      <c r="I9" s="92">
        <f t="shared" si="1"/>
        <v>26.900000000000006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</f>
        <v>31961.7</v>
      </c>
      <c r="E10" s="94">
        <f>D10/D6*100</f>
        <v>4.485153262417609</v>
      </c>
      <c r="F10" s="94">
        <f aca="true" t="shared" si="3" ref="F10:F41">D10/B10*100</f>
        <v>88.2507889962973</v>
      </c>
      <c r="G10" s="94">
        <f t="shared" si="0"/>
        <v>79.02157896298347</v>
      </c>
      <c r="H10" s="92">
        <f t="shared" si="2"/>
        <v>4255.200000000001</v>
      </c>
      <c r="I10" s="92">
        <f t="shared" si="1"/>
        <v>8485.100000000002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</f>
        <v>61441.49999999999</v>
      </c>
      <c r="E11" s="94">
        <f>D11/D6*100</f>
        <v>8.62202399036445</v>
      </c>
      <c r="F11" s="94">
        <f t="shared" si="3"/>
        <v>81.8590231248759</v>
      </c>
      <c r="G11" s="94">
        <f t="shared" si="0"/>
        <v>69.68337030635436</v>
      </c>
      <c r="H11" s="92">
        <f t="shared" si="2"/>
        <v>13616.200000000019</v>
      </c>
      <c r="I11" s="92">
        <f t="shared" si="1"/>
        <v>26730.9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</f>
        <v>11025.399999999996</v>
      </c>
      <c r="E12" s="94">
        <f>D12/D6*100</f>
        <v>1.5471833093815124</v>
      </c>
      <c r="F12" s="94">
        <f t="shared" si="3"/>
        <v>95.01460715793824</v>
      </c>
      <c r="G12" s="94">
        <f t="shared" si="0"/>
        <v>86.55518919767621</v>
      </c>
      <c r="H12" s="92">
        <f>B12-D12</f>
        <v>578.5000000000036</v>
      </c>
      <c r="I12" s="92">
        <f t="shared" si="1"/>
        <v>1712.600000000004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18814.499999999687</v>
      </c>
      <c r="E13" s="94">
        <f>D13/D6*100</f>
        <v>2.640219889923086</v>
      </c>
      <c r="F13" s="94">
        <f t="shared" si="3"/>
        <v>68.35025030334174</v>
      </c>
      <c r="G13" s="94">
        <f t="shared" si="0"/>
        <v>64.54307502838641</v>
      </c>
      <c r="H13" s="92">
        <f t="shared" si="2"/>
        <v>8712.10000000034</v>
      </c>
      <c r="I13" s="92">
        <f t="shared" si="1"/>
        <v>10335.800000000258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337105.1+363.9+729.2+15.5+327.8+10035.9+3545.6+2688.8</f>
        <v>354811.8</v>
      </c>
      <c r="E18" s="3">
        <f>D18/D154*100</f>
        <v>19.348414197162946</v>
      </c>
      <c r="F18" s="3">
        <f>D18/B18*100</f>
        <v>97.75752036983516</v>
      </c>
      <c r="G18" s="3">
        <f t="shared" si="0"/>
        <v>87.37121608167904</v>
      </c>
      <c r="H18" s="36">
        <f>B18-D18</f>
        <v>8139.099999999977</v>
      </c>
      <c r="I18" s="36">
        <f t="shared" si="1"/>
        <v>51285.09999999998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</f>
        <v>212017</v>
      </c>
      <c r="E19" s="130">
        <f>D19/D18*100</f>
        <v>59.754777039546035</v>
      </c>
      <c r="F19" s="130">
        <f t="shared" si="3"/>
        <v>100</v>
      </c>
      <c r="G19" s="130">
        <f t="shared" si="0"/>
        <v>93.1076035585332</v>
      </c>
      <c r="H19" s="129">
        <f t="shared" si="2"/>
        <v>0</v>
      </c>
      <c r="I19" s="129">
        <f t="shared" si="1"/>
        <v>15694.799999999988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354811.8</v>
      </c>
      <c r="E25" s="94">
        <f>D25/D18*100</f>
        <v>100</v>
      </c>
      <c r="F25" s="94">
        <f t="shared" si="3"/>
        <v>97.75752036983516</v>
      </c>
      <c r="G25" s="94">
        <f t="shared" si="0"/>
        <v>87.37121608167904</v>
      </c>
      <c r="H25" s="92">
        <f t="shared" si="2"/>
        <v>8139.099999999977</v>
      </c>
      <c r="I25" s="92">
        <f t="shared" si="1"/>
        <v>51285.09999999998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20177.6+27.7+2+2155.9+7.9</f>
        <v>22371.100000000002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</f>
        <v>21351.600000000006</v>
      </c>
      <c r="E33" s="3">
        <f>D33/D154*100</f>
        <v>1.1643344459573906</v>
      </c>
      <c r="F33" s="3">
        <f>D33/B33*100</f>
        <v>95.44278108810029</v>
      </c>
      <c r="G33" s="3">
        <f t="shared" si="0"/>
        <v>85.85456080741474</v>
      </c>
      <c r="H33" s="36">
        <f t="shared" si="2"/>
        <v>1019.4999999999964</v>
      </c>
      <c r="I33" s="36">
        <f t="shared" si="1"/>
        <v>3517.8999999999905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364.6+548.1+389.3+522.2+63+395+556.7+63+391.3+512.8+63+394.6+664.3+89.8+0.3+456.7+632.3+12+89.8+485+19+3.6+623.1+89.8+9.9+419.4+475.8+71.8+336.5+18.5+2.5+155.1+372.7+96+254.3+89.8+21.2+809.4+383.8+16.4+583.7</f>
        <v>11546.1</v>
      </c>
      <c r="E34" s="94">
        <f>D34/D33*100</f>
        <v>54.076041139774055</v>
      </c>
      <c r="F34" s="94">
        <f t="shared" si="3"/>
        <v>97.30980253343785</v>
      </c>
      <c r="G34" s="94">
        <f t="shared" si="0"/>
        <v>89.18248806636491</v>
      </c>
      <c r="H34" s="92">
        <f t="shared" si="2"/>
        <v>319.2000000000007</v>
      </c>
      <c r="I34" s="92">
        <f t="shared" si="1"/>
        <v>1400.5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</f>
        <v>59.6</v>
      </c>
      <c r="E35" s="94">
        <f>D35/D33*100</f>
        <v>0.27913598980872617</v>
      </c>
      <c r="F35" s="94">
        <f t="shared" si="3"/>
        <v>100</v>
      </c>
      <c r="G35" s="94">
        <f t="shared" si="0"/>
        <v>73.48951911220716</v>
      </c>
      <c r="H35" s="92">
        <f t="shared" si="2"/>
        <v>0</v>
      </c>
      <c r="I35" s="92">
        <f t="shared" si="1"/>
        <v>21.499999999999993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0.3+11.3+141.7+12.6+0.9+12.9+1.3+0.5+169.4+1.1+0.1+0.4+11.3+166.1+3.8+5.1+2.9+0.2+0.5+11.9+319.9+44.3+12.2+0.9-0.2+8.4+29.5+8.6+0.2+7.6+0.4+4.3+0.1+0.3+7.8+4.8+0.2+5.5+2.5+0.2+2.6+6.1+6.3+1.5+8+80.1+21+1.6</f>
        <v>1138.9999999999998</v>
      </c>
      <c r="E36" s="94">
        <f>D36/D33*100</f>
        <v>5.33449483879428</v>
      </c>
      <c r="F36" s="94">
        <f t="shared" si="3"/>
        <v>77.20986984815616</v>
      </c>
      <c r="G36" s="94">
        <f t="shared" si="0"/>
        <v>63.88109927089174</v>
      </c>
      <c r="H36" s="92">
        <f t="shared" si="2"/>
        <v>336.2000000000005</v>
      </c>
      <c r="I36" s="92">
        <f t="shared" si="1"/>
        <v>644.0000000000002</v>
      </c>
      <c r="J36" s="150"/>
      <c r="K36" s="151"/>
    </row>
    <row r="37" spans="1:12" s="84" customFormat="1" ht="18.75">
      <c r="A37" s="103" t="s">
        <v>7</v>
      </c>
      <c r="B37" s="123">
        <f>766.6+2+20.5+7.9</f>
        <v>797</v>
      </c>
      <c r="C37" s="124">
        <v>1008</v>
      </c>
      <c r="D37" s="96">
        <f>44.8+25.1+1.6+0.5+2.7+1+6.3+8.5+2.5+36.6+1.5+4.5+23.6+4.1+106.1+32.6+9.7+2.5+4.3+1.9+2.2+5.9+0.2+124.8+6.7+179.9+41.5+2.4+6.3+14.7+42.8+20.1+5+3.6+3.8+16.6</f>
        <v>796.8999999999999</v>
      </c>
      <c r="E37" s="99">
        <f>D37/D33*100</f>
        <v>3.73227299125124</v>
      </c>
      <c r="F37" s="99">
        <f t="shared" si="3"/>
        <v>99.98745294855708</v>
      </c>
      <c r="G37" s="99">
        <f t="shared" si="0"/>
        <v>79.05753968253967</v>
      </c>
      <c r="H37" s="96">
        <f t="shared" si="2"/>
        <v>0.10000000000013642</v>
      </c>
      <c r="I37" s="96">
        <f t="shared" si="1"/>
        <v>211.10000000000014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</f>
        <v>84.4</v>
      </c>
      <c r="E38" s="94">
        <f>D38/D33*100</f>
        <v>0.3952865359036324</v>
      </c>
      <c r="F38" s="94">
        <f t="shared" si="3"/>
        <v>100</v>
      </c>
      <c r="G38" s="94">
        <f t="shared" si="0"/>
        <v>94.30167597765364</v>
      </c>
      <c r="H38" s="92">
        <f t="shared" si="2"/>
        <v>0</v>
      </c>
      <c r="I38" s="92">
        <f t="shared" si="1"/>
        <v>5.099999999999994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8089.6</v>
      </c>
      <c r="C39" s="112">
        <f>C33-C34-C36-C37-C35-C38</f>
        <v>8961.299999999996</v>
      </c>
      <c r="D39" s="112">
        <f>D33-D34-D36-D37-D35-D38</f>
        <v>7725.600000000006</v>
      </c>
      <c r="E39" s="94">
        <f>D39/D33*100</f>
        <v>36.182768504468065</v>
      </c>
      <c r="F39" s="94">
        <f t="shared" si="3"/>
        <v>95.50039556962032</v>
      </c>
      <c r="G39" s="94">
        <f t="shared" si="0"/>
        <v>86.21070603595471</v>
      </c>
      <c r="H39" s="92">
        <f>B39-D39</f>
        <v>363.99999999999454</v>
      </c>
      <c r="I39" s="92">
        <f t="shared" si="1"/>
        <v>1235.6999999999898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</f>
        <v>696.9999999999999</v>
      </c>
      <c r="E43" s="3">
        <f>D43/D154*100</f>
        <v>0.038008444745700594</v>
      </c>
      <c r="F43" s="3">
        <f>D43/B43*100</f>
        <v>45.630114566284774</v>
      </c>
      <c r="G43" s="3">
        <f t="shared" si="0"/>
        <v>43.72921764226111</v>
      </c>
      <c r="H43" s="36">
        <f t="shared" si="2"/>
        <v>830.5000000000001</v>
      </c>
      <c r="I43" s="36">
        <f t="shared" si="1"/>
        <v>896.9000000000002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237.1+562.8+52.3+349.2+679.9+375.9+891+78.3+327.4+13.5+670.2+386.5+179.9+781.7-0.1+25.5+366.5+16.5+692.2+3.8+389.3+707.6+15.1+379.9+4.5+611.9+360.8+661.9+337.6+11.6+789.6+30.4+326.3+16.1+743.8</f>
        <v>12076.499999999998</v>
      </c>
      <c r="E45" s="3">
        <f>D45/D154*100</f>
        <v>0.6585494734167191</v>
      </c>
      <c r="F45" s="3">
        <f>D45/B45*100</f>
        <v>97.97105446757416</v>
      </c>
      <c r="G45" s="3">
        <f aca="true" t="shared" si="5" ref="G45:G76">D45/C45*100</f>
        <v>88.9528074659517</v>
      </c>
      <c r="H45" s="36">
        <f>B45-D45</f>
        <v>250.10000000000218</v>
      </c>
      <c r="I45" s="36">
        <f aca="true" t="shared" si="6" ref="I45:I77">C45-D45</f>
        <v>1499.800000000001</v>
      </c>
      <c r="J45" s="150"/>
      <c r="K45" s="151"/>
    </row>
    <row r="46" spans="1:11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237.1+551.8+334.1+652.5+314.7+746.1+319.2+661.7+342.8+781.7+0.2-0.1+366.5+692.2+367.7+697.1+14.1+359.1+599.6+318.9+654.8+315+778.2+5.2+0.1+303.9+728.8</f>
        <v>11143</v>
      </c>
      <c r="E46" s="94">
        <f>D46/D45*100</f>
        <v>92.27011137332838</v>
      </c>
      <c r="F46" s="94">
        <f aca="true" t="shared" si="7" ref="F46:F74">D46/B46*100</f>
        <v>99.05241075238233</v>
      </c>
      <c r="G46" s="94">
        <f t="shared" si="5"/>
        <v>90.91576645670834</v>
      </c>
      <c r="H46" s="92">
        <f aca="true" t="shared" si="8" ref="H46:H74">B46-D46</f>
        <v>106.59999999999854</v>
      </c>
      <c r="I46" s="92">
        <f t="shared" si="6"/>
        <v>1113.3999999999996</v>
      </c>
      <c r="J46" s="150"/>
      <c r="K46" s="151"/>
    </row>
    <row r="47" spans="1:11" s="149" customFormat="1" ht="18">
      <c r="A47" s="90" t="s">
        <v>2</v>
      </c>
      <c r="B47" s="112">
        <f>0.8+0.7</f>
        <v>1.5</v>
      </c>
      <c r="C47" s="113">
        <v>1.5</v>
      </c>
      <c r="D47" s="92">
        <f>0.7+0.7</f>
        <v>1.4</v>
      </c>
      <c r="E47" s="94">
        <f>D47/D45*100</f>
        <v>0.01159276280379249</v>
      </c>
      <c r="F47" s="94">
        <f t="shared" si="7"/>
        <v>93.33333333333333</v>
      </c>
      <c r="G47" s="94">
        <f t="shared" si="5"/>
        <v>93.33333333333333</v>
      </c>
      <c r="H47" s="92">
        <f t="shared" si="8"/>
        <v>0.10000000000000009</v>
      </c>
      <c r="I47" s="92">
        <f t="shared" si="6"/>
        <v>0.10000000000000009</v>
      </c>
      <c r="J47" s="150"/>
      <c r="K47" s="151"/>
    </row>
    <row r="48" spans="1:11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</f>
        <v>60</v>
      </c>
      <c r="E48" s="94">
        <f>D48/D45*100</f>
        <v>0.49683269159110677</v>
      </c>
      <c r="F48" s="94">
        <f t="shared" si="7"/>
        <v>76.23888182973316</v>
      </c>
      <c r="G48" s="94">
        <f t="shared" si="5"/>
        <v>60.66734074823054</v>
      </c>
      <c r="H48" s="92">
        <f t="shared" si="8"/>
        <v>18.700000000000003</v>
      </c>
      <c r="I48" s="92">
        <f t="shared" si="6"/>
        <v>38.900000000000006</v>
      </c>
      <c r="J48" s="150"/>
      <c r="K48" s="151"/>
    </row>
    <row r="49" spans="1:11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7.3+51.9+12.7-0.1+54.5+131.2+49.5+2.4+7.9+11.2+178.3+0.4+4.1+0.1+0.6+1.4+0.5+0.8+4.5+4.5+1+5+1.4+9.1+16+0.1+15.9+3.2</f>
        <v>575.4</v>
      </c>
      <c r="E49" s="94">
        <f>D49/D45*100</f>
        <v>4.764625512358714</v>
      </c>
      <c r="F49" s="94">
        <f t="shared" si="7"/>
        <v>84.06135865595324</v>
      </c>
      <c r="G49" s="94">
        <f t="shared" si="5"/>
        <v>65.4012275517163</v>
      </c>
      <c r="H49" s="92">
        <f t="shared" si="8"/>
        <v>109.10000000000002</v>
      </c>
      <c r="I49" s="92">
        <f t="shared" si="6"/>
        <v>304.4</v>
      </c>
      <c r="J49" s="150"/>
      <c r="K49" s="151"/>
    </row>
    <row r="50" spans="1:11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296.6999999999982</v>
      </c>
      <c r="E50" s="94">
        <f>D50/D45*100</f>
        <v>2.4568376599180084</v>
      </c>
      <c r="F50" s="94">
        <f t="shared" si="7"/>
        <v>95.00480307396622</v>
      </c>
      <c r="G50" s="94">
        <f t="shared" si="5"/>
        <v>87.34177215189828</v>
      </c>
      <c r="H50" s="92">
        <f t="shared" si="8"/>
        <v>15.600000000003604</v>
      </c>
      <c r="I50" s="92">
        <f t="shared" si="6"/>
        <v>43.00000000000148</v>
      </c>
      <c r="J50" s="150"/>
      <c r="K50" s="151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</f>
        <v>29520.199999999997</v>
      </c>
      <c r="E51" s="3">
        <f>D51/D154*100</f>
        <v>1.6097803308207042</v>
      </c>
      <c r="F51" s="3">
        <f>D51/B51*100</f>
        <v>85.98550606438383</v>
      </c>
      <c r="G51" s="3">
        <f t="shared" si="5"/>
        <v>78.22904631170566</v>
      </c>
      <c r="H51" s="36">
        <f>B51-D51</f>
        <v>4811.4000000000015</v>
      </c>
      <c r="I51" s="36">
        <f t="shared" si="6"/>
        <v>8215.400000000001</v>
      </c>
      <c r="J51" s="150"/>
      <c r="K51" s="151"/>
    </row>
    <row r="52" spans="1:11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632.9+34.3+767.3+737.6+710.6+649.6+792.4+1.6+643.1+825.6+650.1+947+1196.1+785.4+658.1+439+623.6+358.8+550.5+716.3+1140.3+694.7+845.6+818.5+1013.9</f>
        <v>17232.9</v>
      </c>
      <c r="E52" s="94">
        <f>D52/D51*100</f>
        <v>58.376637014654385</v>
      </c>
      <c r="F52" s="94">
        <f t="shared" si="7"/>
        <v>93.153328468337</v>
      </c>
      <c r="G52" s="94">
        <f t="shared" si="5"/>
        <v>85.35533145778024</v>
      </c>
      <c r="H52" s="92">
        <f t="shared" si="8"/>
        <v>1266.5999999999985</v>
      </c>
      <c r="I52" s="92">
        <f t="shared" si="6"/>
        <v>2956.7000000000007</v>
      </c>
      <c r="J52" s="150"/>
      <c r="K52" s="151"/>
    </row>
    <row r="53" spans="1:11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1+1.7+1.2+5.3</f>
        <v>9.2</v>
      </c>
      <c r="E53" s="94">
        <f>D53/D51*100</f>
        <v>0.031165100507449136</v>
      </c>
      <c r="F53" s="94">
        <f>D53/B53*100</f>
        <v>60.130718954248366</v>
      </c>
      <c r="G53" s="94">
        <f t="shared" si="5"/>
        <v>60.19228819020762</v>
      </c>
      <c r="H53" s="92">
        <f t="shared" si="8"/>
        <v>6.100000000000001</v>
      </c>
      <c r="I53" s="92">
        <f t="shared" si="6"/>
        <v>6.084350000000001</v>
      </c>
      <c r="J53" s="150"/>
      <c r="K53" s="151"/>
    </row>
    <row r="54" spans="1:11" s="149" customFormat="1" ht="18">
      <c r="A54" s="90" t="s">
        <v>1</v>
      </c>
      <c r="B54" s="112">
        <f>869.1+155.2</f>
        <v>1024.3</v>
      </c>
      <c r="C54" s="113">
        <f>993.6+100</f>
        <v>1093.6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0.2+4.2+9+4.7+9.6+6.3+43.2+2.7+18.4+3.8+23.8+5.3+12.2+43.2+26.7+3.8+22.4+0.4+59.7+30.3+3.3+19.2+7+2.9+21+4.4-0.4+4.8+2.2+3.6+32.5+6.4+7.8+23.5+0.7+4.2+10.2+2.2+1.8+2+15.6+1.8+2.2+4.1+5.9+16.2+64.8+35.5+24.1+15+22.2+8.7+11.7+6.3+2.8+26.7+2.5+28.1+19.5+17.9</f>
        <v>820.8000000000001</v>
      </c>
      <c r="E54" s="94">
        <f>D54/D51*100</f>
        <v>2.7804689670124194</v>
      </c>
      <c r="F54" s="94">
        <f t="shared" si="7"/>
        <v>80.13277360148395</v>
      </c>
      <c r="G54" s="94">
        <f t="shared" si="5"/>
        <v>75.05486466715436</v>
      </c>
      <c r="H54" s="92">
        <f t="shared" si="8"/>
        <v>203.4999999999999</v>
      </c>
      <c r="I54" s="92">
        <f t="shared" si="6"/>
        <v>272.79999999999984</v>
      </c>
      <c r="J54" s="150"/>
      <c r="K54" s="151"/>
    </row>
    <row r="55" spans="1:11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</f>
        <v>643.4</v>
      </c>
      <c r="E55" s="94">
        <f>D55/D51*100</f>
        <v>2.179524528966606</v>
      </c>
      <c r="F55" s="94">
        <f t="shared" si="7"/>
        <v>57.641999641641284</v>
      </c>
      <c r="G55" s="94">
        <f t="shared" si="5"/>
        <v>52.74202803508484</v>
      </c>
      <c r="H55" s="92">
        <f t="shared" si="8"/>
        <v>472.80000000000007</v>
      </c>
      <c r="I55" s="92">
        <f t="shared" si="6"/>
        <v>576.5000000000001</v>
      </c>
      <c r="J55" s="150"/>
      <c r="K55" s="151"/>
    </row>
    <row r="56" spans="1:11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110+110+110+110+110+110+110+110+110+106+106</f>
        <v>1202</v>
      </c>
      <c r="E56" s="94">
        <f>D56/D51*100</f>
        <v>4.071788131516724</v>
      </c>
      <c r="F56" s="94">
        <f>D56/B56*100</f>
        <v>99.3388429752066</v>
      </c>
      <c r="G56" s="94">
        <f>D56/C56*100</f>
        <v>91.06060606060606</v>
      </c>
      <c r="H56" s="92">
        <f t="shared" si="8"/>
        <v>8</v>
      </c>
      <c r="I56" s="92">
        <f t="shared" si="6"/>
        <v>118</v>
      </c>
      <c r="J56" s="150"/>
      <c r="K56" s="151"/>
    </row>
    <row r="57" spans="1:11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13897.215649999996</v>
      </c>
      <c r="D57" s="113">
        <f>D51-D52-D55-D54-D53-D56</f>
        <v>9611.899999999996</v>
      </c>
      <c r="E57" s="94">
        <f>D57/D51*100</f>
        <v>32.56041625734242</v>
      </c>
      <c r="F57" s="94">
        <f t="shared" si="7"/>
        <v>77.10306987638671</v>
      </c>
      <c r="G57" s="94">
        <f t="shared" si="5"/>
        <v>69.16421419998615</v>
      </c>
      <c r="H57" s="92">
        <f>B57-D57</f>
        <v>2854.4000000000033</v>
      </c>
      <c r="I57" s="92">
        <f>C57-D57</f>
        <v>4285.3156500000005</v>
      </c>
      <c r="J57" s="150"/>
      <c r="K57" s="151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51">
        <f>C58-B58</f>
        <v>0</v>
      </c>
    </row>
    <row r="59" spans="1:11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</f>
        <v>7667.5</v>
      </c>
      <c r="E59" s="3">
        <f>D59/D154*100</f>
        <v>0.4181201579449919</v>
      </c>
      <c r="F59" s="3">
        <f>D59/B59*100</f>
        <v>82.94300271518667</v>
      </c>
      <c r="G59" s="3">
        <f t="shared" si="5"/>
        <v>79.89808890648771</v>
      </c>
      <c r="H59" s="36">
        <f>B59-D59</f>
        <v>1576.7999999999993</v>
      </c>
      <c r="I59" s="36">
        <f t="shared" si="6"/>
        <v>1929.1000000000004</v>
      </c>
      <c r="J59" s="150"/>
      <c r="K59" s="151"/>
    </row>
    <row r="60" spans="1:11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77.7+79.1+76.9+40.5+47.3+155.9+45+29.2+85.8+95.3+38.3+30.7+89.8+79.1+80.7+178.9+50.9+35.4+119.2+73+83.9+167.9+42.3+43+65+68.5+34.6+47.8+164.9+73.8+172.5+81.2+83.4+72.9</f>
        <v>2710.4000000000005</v>
      </c>
      <c r="E60" s="94">
        <f>D60/D59*100</f>
        <v>35.34920117378547</v>
      </c>
      <c r="F60" s="94">
        <f t="shared" si="7"/>
        <v>94.6996960273925</v>
      </c>
      <c r="G60" s="94">
        <f t="shared" si="5"/>
        <v>86.88014873224992</v>
      </c>
      <c r="H60" s="92">
        <f t="shared" si="8"/>
        <v>151.69999999999936</v>
      </c>
      <c r="I60" s="92">
        <f t="shared" si="6"/>
        <v>409.2999999999993</v>
      </c>
      <c r="J60" s="150"/>
      <c r="K60" s="151"/>
    </row>
    <row r="61" spans="1:11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5.1007499184871214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51"/>
    </row>
    <row r="62" spans="1:11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</f>
        <v>273.2999999999999</v>
      </c>
      <c r="E62" s="94">
        <f>D62/D59*100</f>
        <v>3.5643951744375597</v>
      </c>
      <c r="F62" s="94">
        <f t="shared" si="7"/>
        <v>76.81281618887013</v>
      </c>
      <c r="G62" s="94">
        <f t="shared" si="5"/>
        <v>69.41833883667765</v>
      </c>
      <c r="H62" s="92">
        <f t="shared" si="8"/>
        <v>82.50000000000011</v>
      </c>
      <c r="I62" s="92">
        <f t="shared" si="6"/>
        <v>120.40000000000009</v>
      </c>
      <c r="J62" s="150"/>
      <c r="K62" s="151"/>
    </row>
    <row r="63" spans="1:11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46.73492011737855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51"/>
    </row>
    <row r="64" spans="1:11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709.2999999999992</v>
      </c>
      <c r="E64" s="94">
        <f>D64/D59*100</f>
        <v>9.250733615911303</v>
      </c>
      <c r="F64" s="94">
        <f t="shared" si="7"/>
        <v>92.5133689839573</v>
      </c>
      <c r="G64" s="94">
        <f t="shared" si="5"/>
        <v>86.13236187006665</v>
      </c>
      <c r="H64" s="92">
        <f t="shared" si="8"/>
        <v>57.39999999999918</v>
      </c>
      <c r="I64" s="92">
        <f t="shared" si="6"/>
        <v>114.2000000000013</v>
      </c>
      <c r="J64" s="150"/>
      <c r="K64" s="151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51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51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51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51">
        <f>C68-B68</f>
        <v>0</v>
      </c>
    </row>
    <row r="69" spans="1:11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0.012378646997523725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51"/>
    </row>
    <row r="70" spans="1:11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51"/>
    </row>
    <row r="71" spans="1:11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51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51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51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51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51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51"/>
    </row>
    <row r="77" spans="1:11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51"/>
    </row>
    <row r="78" spans="1:11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51"/>
    </row>
    <row r="79" spans="1:11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51"/>
    </row>
    <row r="80" spans="1:11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51"/>
    </row>
    <row r="81" spans="1:11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51"/>
    </row>
    <row r="82" spans="1:11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51"/>
    </row>
    <row r="83" spans="1:11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51"/>
    </row>
    <row r="84" spans="1:11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51"/>
    </row>
    <row r="85" spans="1:11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51"/>
    </row>
    <row r="86" spans="1:11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51"/>
    </row>
    <row r="87" spans="1:11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51"/>
    </row>
    <row r="88" spans="1:11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51"/>
    </row>
    <row r="89" spans="1:11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51"/>
    </row>
    <row r="90" spans="1:11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163043.6+2929.1+4743+0.1+24.6+255.3+62.3+21.8+32.8+6.6+402.7+1480.2+3226+109.1+17.7+22.1+585.8+20.3+65+7.6+6.1+2192.3+4645.9+2095+0.4+0.2</f>
        <v>185995.6</v>
      </c>
      <c r="E90" s="3">
        <f>D90/D154*100</f>
        <v>10.142616191597462</v>
      </c>
      <c r="F90" s="3">
        <f aca="true" t="shared" si="11" ref="F90:F96">D90/B90*100</f>
        <v>98.08430492705993</v>
      </c>
      <c r="G90" s="3">
        <f t="shared" si="9"/>
        <v>91.14964970262949</v>
      </c>
      <c r="H90" s="36">
        <f aca="true" t="shared" si="12" ref="H90:H96">B90-D90</f>
        <v>3632.7000000000116</v>
      </c>
      <c r="I90" s="36">
        <f t="shared" si="10"/>
        <v>18059.600000000006</v>
      </c>
      <c r="J90" s="150"/>
      <c r="K90" s="151"/>
    </row>
    <row r="91" spans="1:11" s="149" customFormat="1" ht="21.75" customHeight="1">
      <c r="A91" s="90" t="s">
        <v>3</v>
      </c>
      <c r="B91" s="112">
        <f>163944.6+273.6+100-321+12937.7+490+80</f>
        <v>177504.90000000002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</f>
        <v>175462.71000000008</v>
      </c>
      <c r="E91" s="94">
        <f>D91/D90*100</f>
        <v>94.33702195105694</v>
      </c>
      <c r="F91" s="94">
        <f t="shared" si="11"/>
        <v>98.84950218275668</v>
      </c>
      <c r="G91" s="94">
        <f t="shared" si="9"/>
        <v>92.37149867888586</v>
      </c>
      <c r="H91" s="92">
        <f t="shared" si="12"/>
        <v>2042.1899999999441</v>
      </c>
      <c r="I91" s="92">
        <f t="shared" si="10"/>
        <v>14490.58999999991</v>
      </c>
      <c r="K91" s="151"/>
    </row>
    <row r="92" spans="1:11" s="149" customFormat="1" ht="18">
      <c r="A92" s="90" t="s">
        <v>25</v>
      </c>
      <c r="B92" s="112">
        <f>2081.4-200+447.3-40</f>
        <v>2288.7000000000003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57.2+3.4+167+1.4+0.3+83.4+86.9+53.1+5.3+4.7+17+71.3+284.2+22.2+4.8+1.6+54.8+7+38.2+1.9+190+51.9+21+0.9+36.9+5.5+20.1+0.9+46.6+43.3-17.3+22+2.1+65.9+0.7+4.5+1+37+52.4+38.3+64.1+5+1.1+50.5+3.4+14.9+1.4+1.3+61.1</f>
        <v>1792.2000000000003</v>
      </c>
      <c r="E92" s="94">
        <f>D92/D90*100</f>
        <v>0.9635711812537503</v>
      </c>
      <c r="F92" s="94">
        <f t="shared" si="11"/>
        <v>78.30646218377245</v>
      </c>
      <c r="G92" s="94">
        <f t="shared" si="9"/>
        <v>64.55121740383231</v>
      </c>
      <c r="H92" s="92">
        <f t="shared" si="12"/>
        <v>496.5</v>
      </c>
      <c r="I92" s="92">
        <f t="shared" si="10"/>
        <v>984.1999999999998</v>
      </c>
      <c r="K92" s="151"/>
    </row>
    <row r="93" spans="1:11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51">
        <f aca="true" t="shared" si="13" ref="K93:K101">C93-B93</f>
        <v>0</v>
      </c>
    </row>
    <row r="94" spans="1:11" s="149" customFormat="1" ht="18.75" thickBot="1">
      <c r="A94" s="90" t="s">
        <v>27</v>
      </c>
      <c r="B94" s="113">
        <f>B90-B91-B92-B93</f>
        <v>9834.699999999993</v>
      </c>
      <c r="C94" s="113">
        <f>C90-C91-C92-C93</f>
        <v>11325.500000000024</v>
      </c>
      <c r="D94" s="113">
        <f>D90-D91-D92-D93</f>
        <v>8740.689999999926</v>
      </c>
      <c r="E94" s="94">
        <f>D94/D90*100</f>
        <v>4.699406867689303</v>
      </c>
      <c r="F94" s="94">
        <f t="shared" si="11"/>
        <v>88.87602062086218</v>
      </c>
      <c r="G94" s="94">
        <f>D94/C94*100</f>
        <v>77.17707827468905</v>
      </c>
      <c r="H94" s="92">
        <f t="shared" si="12"/>
        <v>1094.0100000000675</v>
      </c>
      <c r="I94" s="92">
        <f>C94-D94</f>
        <v>2584.8100000000977</v>
      </c>
      <c r="K94" s="151"/>
    </row>
    <row r="95" spans="1:11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</f>
        <v>38173.700000000004</v>
      </c>
      <c r="E95" s="74">
        <f>D95/D154*100</f>
        <v>2.0816685325522974</v>
      </c>
      <c r="F95" s="76">
        <f t="shared" si="11"/>
        <v>94.19209178952565</v>
      </c>
      <c r="G95" s="73">
        <f>D95/C95*100</f>
        <v>43.89128617633228</v>
      </c>
      <c r="H95" s="77">
        <f t="shared" si="12"/>
        <v>2353.7999999999956</v>
      </c>
      <c r="I95" s="79">
        <f>C95-D95</f>
        <v>48799.6</v>
      </c>
      <c r="J95" s="150"/>
      <c r="K95" s="151"/>
    </row>
    <row r="96" spans="1:11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194.6+1234+3.4+0.5+79.6+1026.4+0.7+86.4+939.3+4.2+87.7+624.7+8+489.4+90.3+1.9+597.9+5.5+67.2+2.1+31.9+0.2+90.5+32.4+530.2+66+90.3+454.6+5.4+212.8+729.6+32.4+38.7+3.5+1+0.1+88.2+719.7+5.7+3.5+34.6+90.6+1035.4+1.6-0.1+1.4+37.3+88.3</f>
        <v>9969.599999999997</v>
      </c>
      <c r="E96" s="119">
        <f>D96/D95*100</f>
        <v>26.11640998907624</v>
      </c>
      <c r="F96" s="120">
        <f t="shared" si="11"/>
        <v>98.56642872679095</v>
      </c>
      <c r="G96" s="121">
        <f>D96/C96*100</f>
        <v>77.80118930561405</v>
      </c>
      <c r="H96" s="122">
        <f t="shared" si="12"/>
        <v>145.00000000000364</v>
      </c>
      <c r="I96" s="111">
        <f>C96-D96</f>
        <v>2844.600000000004</v>
      </c>
      <c r="J96" s="150"/>
      <c r="K96" s="151"/>
    </row>
    <row r="97" spans="1:11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51"/>
    </row>
    <row r="98" spans="1:11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51">
        <f t="shared" si="13"/>
        <v>0</v>
      </c>
    </row>
    <row r="99" spans="1:11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51">
        <f t="shared" si="13"/>
        <v>0</v>
      </c>
    </row>
    <row r="100" spans="1:11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51">
        <f t="shared" si="13"/>
        <v>0</v>
      </c>
    </row>
    <row r="101" spans="1:11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51">
        <f t="shared" si="13"/>
        <v>0</v>
      </c>
    </row>
    <row r="102" spans="1:11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</f>
        <v>10477.300000000001</v>
      </c>
      <c r="E102" s="16">
        <f>D102/D154*100</f>
        <v>0.5713427232914332</v>
      </c>
      <c r="F102" s="16">
        <f>D102/B102*100</f>
        <v>91.07131991829284</v>
      </c>
      <c r="G102" s="16">
        <f aca="true" t="shared" si="14" ref="G102:G152">D102/C102*100</f>
        <v>75.33181863936383</v>
      </c>
      <c r="H102" s="61">
        <f aca="true" t="shared" si="15" ref="H102:H108">B102-D102</f>
        <v>1027.199999999999</v>
      </c>
      <c r="I102" s="61">
        <f aca="true" t="shared" si="16" ref="I102:I152">C102-D102</f>
        <v>3430.8999999999996</v>
      </c>
      <c r="J102" s="145"/>
      <c r="K102" s="151"/>
    </row>
    <row r="103" spans="1:11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31.2+4.8+33.9+5.2+30.9+10.3+19.9+19.5+19.7+20.2+35.3+10.4+50+4.2</f>
        <v>295.49999999999994</v>
      </c>
      <c r="E103" s="106">
        <f>D103/D102*100</f>
        <v>2.8203831139702014</v>
      </c>
      <c r="F103" s="94">
        <f>D103/B103*100</f>
        <v>90.25656689065362</v>
      </c>
      <c r="G103" s="106">
        <f>D103/C103*100</f>
        <v>81.22594832325451</v>
      </c>
      <c r="H103" s="105">
        <f t="shared" si="15"/>
        <v>31.90000000000009</v>
      </c>
      <c r="I103" s="105">
        <f t="shared" si="16"/>
        <v>68.30000000000007</v>
      </c>
      <c r="J103" s="150"/>
      <c r="K103" s="151"/>
    </row>
    <row r="104" spans="1:11" s="149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</f>
        <v>8853.799999999997</v>
      </c>
      <c r="E104" s="94">
        <f>D104/D102*100</f>
        <v>84.50459564964252</v>
      </c>
      <c r="F104" s="94">
        <f aca="true" t="shared" si="17" ref="F104:F152">D104/B104*100</f>
        <v>94.3459358083628</v>
      </c>
      <c r="G104" s="94">
        <f t="shared" si="14"/>
        <v>83.33851033989399</v>
      </c>
      <c r="H104" s="92">
        <f t="shared" si="15"/>
        <v>530.6000000000022</v>
      </c>
      <c r="I104" s="92">
        <f t="shared" si="16"/>
        <v>1770.1000000000022</v>
      </c>
      <c r="J104" s="150"/>
      <c r="K104" s="151"/>
    </row>
    <row r="105" spans="1:13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5"/>
        <v>0</v>
      </c>
      <c r="I105" s="111">
        <f>C105-D105</f>
        <v>0</v>
      </c>
      <c r="J105" s="150"/>
      <c r="K105" s="170"/>
      <c r="L105" s="150"/>
      <c r="M105" s="150"/>
    </row>
    <row r="106" spans="1:13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1328.0000000000036</v>
      </c>
      <c r="E106" s="110">
        <f>D106/D102*100</f>
        <v>12.675021236387272</v>
      </c>
      <c r="F106" s="110">
        <f t="shared" si="17"/>
        <v>74.07820605790167</v>
      </c>
      <c r="G106" s="110">
        <f t="shared" si="14"/>
        <v>45.47166581064896</v>
      </c>
      <c r="H106" s="111">
        <f t="shared" si="15"/>
        <v>464.6999999999971</v>
      </c>
      <c r="I106" s="111">
        <f t="shared" si="16"/>
        <v>1592.4999999999982</v>
      </c>
      <c r="J106" s="150"/>
      <c r="K106" s="170"/>
      <c r="L106" s="150"/>
      <c r="M106" s="150"/>
    </row>
    <row r="107" spans="1:13" s="2" customFormat="1" ht="26.25" customHeight="1" thickBot="1">
      <c r="A107" s="62" t="s">
        <v>28</v>
      </c>
      <c r="B107" s="63">
        <f>SUM(B108:B151)-B115-B120+B152-B142-B143-B109-B112-B123-B124-B140-B133-B131-B138-B118</f>
        <v>517543.0920600001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460193.7</v>
      </c>
      <c r="E107" s="64">
        <f>D107/D154*100</f>
        <v>25.09504565103231</v>
      </c>
      <c r="F107" s="64">
        <f>D107/B107*100</f>
        <v>88.91891459091266</v>
      </c>
      <c r="G107" s="64">
        <f t="shared" si="14"/>
        <v>79.61765356192669</v>
      </c>
      <c r="H107" s="63">
        <f t="shared" si="15"/>
        <v>57349.3920600001</v>
      </c>
      <c r="I107" s="63">
        <f t="shared" si="16"/>
        <v>117810.89999999985</v>
      </c>
      <c r="J107" s="142"/>
      <c r="K107" s="170"/>
      <c r="L107" s="171"/>
      <c r="M107" s="142"/>
    </row>
    <row r="108" spans="1:13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</f>
        <v>2345</v>
      </c>
      <c r="E108" s="87">
        <f>D108/D107*100</f>
        <v>0.5095680362421302</v>
      </c>
      <c r="F108" s="87">
        <f t="shared" si="17"/>
        <v>60.335511758349206</v>
      </c>
      <c r="G108" s="87">
        <f t="shared" si="14"/>
        <v>52.590266875981165</v>
      </c>
      <c r="H108" s="88">
        <f t="shared" si="15"/>
        <v>1541.6</v>
      </c>
      <c r="I108" s="88">
        <f t="shared" si="16"/>
        <v>2114</v>
      </c>
      <c r="K108" s="170"/>
      <c r="L108" s="171"/>
      <c r="M108" s="150"/>
    </row>
    <row r="109" spans="1:13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</f>
        <v>823.9</v>
      </c>
      <c r="E109" s="94">
        <f>D109/D108*100</f>
        <v>35.134328358208954</v>
      </c>
      <c r="F109" s="94">
        <f t="shared" si="17"/>
        <v>47.684917235791175</v>
      </c>
      <c r="G109" s="94">
        <f t="shared" si="14"/>
        <v>41.29824561403508</v>
      </c>
      <c r="H109" s="92">
        <f aca="true" t="shared" si="18" ref="H109:H152">B109-D109</f>
        <v>903.9000000000002</v>
      </c>
      <c r="I109" s="92">
        <f t="shared" si="16"/>
        <v>1171.1</v>
      </c>
      <c r="K109" s="170"/>
      <c r="L109" s="171"/>
      <c r="M109" s="150"/>
    </row>
    <row r="110" spans="1:13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4"/>
        <v>#DIV/0!</v>
      </c>
      <c r="H110" s="88">
        <f t="shared" si="18"/>
        <v>0</v>
      </c>
      <c r="I110" s="88">
        <f t="shared" si="16"/>
        <v>0</v>
      </c>
      <c r="K110" s="170"/>
      <c r="L110" s="171"/>
      <c r="M110" s="150"/>
    </row>
    <row r="111" spans="1:13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7"/>
        <v>0</v>
      </c>
      <c r="G111" s="87">
        <f t="shared" si="14"/>
        <v>0</v>
      </c>
      <c r="H111" s="88">
        <f t="shared" si="18"/>
        <v>185.20000000000002</v>
      </c>
      <c r="I111" s="88">
        <f t="shared" si="16"/>
        <v>200</v>
      </c>
      <c r="K111" s="170"/>
      <c r="L111" s="171"/>
      <c r="M111" s="145"/>
    </row>
    <row r="112" spans="1:13" s="149" customFormat="1" ht="18.75" hidden="1">
      <c r="A112" s="90" t="s">
        <v>25</v>
      </c>
      <c r="B112" s="137"/>
      <c r="C112" s="92"/>
      <c r="D112" s="93"/>
      <c r="E112" s="94"/>
      <c r="F112" s="94" t="e">
        <f t="shared" si="17"/>
        <v>#DIV/0!</v>
      </c>
      <c r="G112" s="94" t="e">
        <f t="shared" si="14"/>
        <v>#DIV/0!</v>
      </c>
      <c r="H112" s="92">
        <f t="shared" si="18"/>
        <v>0</v>
      </c>
      <c r="I112" s="92">
        <f t="shared" si="16"/>
        <v>0</v>
      </c>
      <c r="K112" s="170"/>
      <c r="L112" s="171"/>
      <c r="M112" s="150"/>
    </row>
    <row r="113" spans="1:13" s="149" customFormat="1" ht="18.75">
      <c r="A113" s="95" t="s">
        <v>89</v>
      </c>
      <c r="B113" s="140">
        <v>64.296</v>
      </c>
      <c r="C113" s="88">
        <v>64.3</v>
      </c>
      <c r="D113" s="86">
        <f>6.8+7+3.6+16.9+0.1+11+1+17.9</f>
        <v>64.3</v>
      </c>
      <c r="E113" s="87">
        <f>D113/D107*100</f>
        <v>0.013972377283739432</v>
      </c>
      <c r="F113" s="87">
        <f t="shared" si="17"/>
        <v>100.00622122682591</v>
      </c>
      <c r="G113" s="87">
        <f t="shared" si="14"/>
        <v>100</v>
      </c>
      <c r="H113" s="88">
        <f t="shared" si="18"/>
        <v>-0.003999999999990678</v>
      </c>
      <c r="I113" s="88">
        <f t="shared" si="16"/>
        <v>0</v>
      </c>
      <c r="K113" s="170"/>
      <c r="L113" s="171"/>
      <c r="M113" s="150"/>
    </row>
    <row r="114" spans="1:13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136.4+10+40+6.6+6.1+0.2+177.4+10+1.8+25.1+29.4+48.1+8.1+193.1+10+0.1+17.8+8.8+132.4+79.7+12.6+4.3+3.5+212.4+8.1+0.4+10.8+218.3+5.3+16.4+166.6+54.3+12.8+52.1+1.1+0.2+214.8+15.7+3.7+4.8+133.9+54.7+10.7+6.3+7.4+1.2+219.4+17.7+3.9+0.9+21.1+3.2+4.4+207.3+10.7</f>
        <v>2662.0999999999995</v>
      </c>
      <c r="E114" s="87">
        <f>D114/D107*100</f>
        <v>0.5784738035309912</v>
      </c>
      <c r="F114" s="87">
        <f t="shared" si="17"/>
        <v>87.65558116562396</v>
      </c>
      <c r="G114" s="87">
        <f t="shared" si="14"/>
        <v>80.3895515627359</v>
      </c>
      <c r="H114" s="88">
        <f t="shared" si="18"/>
        <v>374.90000000000055</v>
      </c>
      <c r="I114" s="88">
        <f t="shared" si="16"/>
        <v>649.4000000000005</v>
      </c>
      <c r="K114" s="170"/>
      <c r="L114" s="171"/>
      <c r="M114" s="150"/>
    </row>
    <row r="115" spans="1:13" s="149" customFormat="1" ht="18.75" hidden="1">
      <c r="A115" s="98" t="s">
        <v>43</v>
      </c>
      <c r="B115" s="137"/>
      <c r="C115" s="92"/>
      <c r="D115" s="93"/>
      <c r="E115" s="87"/>
      <c r="F115" s="87" t="e">
        <f t="shared" si="17"/>
        <v>#DIV/0!</v>
      </c>
      <c r="G115" s="94" t="e">
        <f t="shared" si="14"/>
        <v>#DIV/0!</v>
      </c>
      <c r="H115" s="92">
        <f t="shared" si="18"/>
        <v>0</v>
      </c>
      <c r="I115" s="92">
        <f t="shared" si="16"/>
        <v>0</v>
      </c>
      <c r="K115" s="170"/>
      <c r="L115" s="171"/>
      <c r="M115" s="150"/>
    </row>
    <row r="116" spans="1:13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7"/>
        <v>#DIV/0!</v>
      </c>
      <c r="G116" s="99" t="e">
        <f t="shared" si="14"/>
        <v>#DIV/0!</v>
      </c>
      <c r="H116" s="96">
        <f t="shared" si="18"/>
        <v>0</v>
      </c>
      <c r="I116" s="96">
        <f t="shared" si="16"/>
        <v>0</v>
      </c>
      <c r="K116" s="170"/>
      <c r="L116" s="171"/>
      <c r="M116" s="145"/>
    </row>
    <row r="117" spans="1:13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0.014298326987092607</v>
      </c>
      <c r="F117" s="87">
        <f>D117/B117*100</f>
        <v>94</v>
      </c>
      <c r="G117" s="87">
        <f t="shared" si="14"/>
        <v>94</v>
      </c>
      <c r="H117" s="88">
        <f t="shared" si="18"/>
        <v>4.200000000000003</v>
      </c>
      <c r="I117" s="88">
        <f t="shared" si="16"/>
        <v>4.200000000000003</v>
      </c>
      <c r="K117" s="170"/>
      <c r="L117" s="171"/>
      <c r="M117" s="150"/>
    </row>
    <row r="118" spans="1:13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70"/>
      <c r="L118" s="171"/>
      <c r="M118" s="150"/>
    </row>
    <row r="119" spans="1:13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45.4+9.9+47+6.4+0.4+0.4+45.4+0.4+2.9+45.4+4+6.8+0.4+45.4+0.1+5.8+0.8+0.4+0.8+0.7+13+0.4+5+0.3+0.8+45.4+5+1.1+45.4+0.3+3.7+0.8+3.3+45.4</f>
        <v>438.70000000000005</v>
      </c>
      <c r="E119" s="87">
        <f>D119/D107*100</f>
        <v>0.09532942324069192</v>
      </c>
      <c r="F119" s="87">
        <f t="shared" si="17"/>
        <v>99.47845804988663</v>
      </c>
      <c r="G119" s="87">
        <f t="shared" si="14"/>
        <v>89.23921887713588</v>
      </c>
      <c r="H119" s="88">
        <f t="shared" si="18"/>
        <v>2.2999999999999545</v>
      </c>
      <c r="I119" s="88">
        <f t="shared" si="16"/>
        <v>52.89999999999998</v>
      </c>
      <c r="K119" s="170"/>
      <c r="L119" s="171"/>
      <c r="M119" s="142"/>
    </row>
    <row r="120" spans="1:13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45.4+45.4+45.4+45.4+45.4+0.1+45.4+45.4+45.4</f>
        <v>363.29999999999995</v>
      </c>
      <c r="E120" s="94">
        <f>D120/D119*100</f>
        <v>82.81285616594481</v>
      </c>
      <c r="F120" s="94">
        <f t="shared" si="17"/>
        <v>99.97248211337369</v>
      </c>
      <c r="G120" s="94">
        <f t="shared" si="14"/>
        <v>88.86986301369862</v>
      </c>
      <c r="H120" s="92">
        <f t="shared" si="18"/>
        <v>0.10000000000002274</v>
      </c>
      <c r="I120" s="92">
        <f t="shared" si="16"/>
        <v>45.50000000000006</v>
      </c>
      <c r="K120" s="170"/>
      <c r="L120" s="171"/>
      <c r="M120" s="143"/>
    </row>
    <row r="121" spans="1:13" s="100" customFormat="1" ht="18.75">
      <c r="A121" s="95" t="s">
        <v>105</v>
      </c>
      <c r="B121" s="140">
        <f>275+22</f>
        <v>297</v>
      </c>
      <c r="C121" s="96">
        <v>317</v>
      </c>
      <c r="D121" s="86">
        <f>3.6+3+7</f>
        <v>13.6</v>
      </c>
      <c r="E121" s="87">
        <f>D121/D107*100</f>
        <v>0.00295527731040212</v>
      </c>
      <c r="F121" s="87">
        <f t="shared" si="17"/>
        <v>4.57912457912458</v>
      </c>
      <c r="G121" s="87">
        <f t="shared" si="14"/>
        <v>4.290220820189274</v>
      </c>
      <c r="H121" s="88">
        <f t="shared" si="18"/>
        <v>283.4</v>
      </c>
      <c r="I121" s="88">
        <f t="shared" si="16"/>
        <v>303.4</v>
      </c>
      <c r="K121" s="170"/>
      <c r="L121" s="171"/>
      <c r="M121" s="142"/>
    </row>
    <row r="122" spans="1:13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0.10254377667490887</v>
      </c>
      <c r="F122" s="87">
        <f t="shared" si="17"/>
        <v>84.26800762144218</v>
      </c>
      <c r="G122" s="87">
        <f t="shared" si="14"/>
        <v>84.26785714285715</v>
      </c>
      <c r="H122" s="88">
        <f t="shared" si="18"/>
        <v>88.09899999999999</v>
      </c>
      <c r="I122" s="88">
        <f t="shared" si="16"/>
        <v>88.09999999999997</v>
      </c>
      <c r="J122" s="142"/>
      <c r="K122" s="170"/>
      <c r="L122" s="170"/>
      <c r="M122" s="170"/>
    </row>
    <row r="123" spans="1:13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4"/>
        <v>#DIV/0!</v>
      </c>
      <c r="H123" s="92">
        <f t="shared" si="18"/>
        <v>0</v>
      </c>
      <c r="I123" s="92">
        <f t="shared" si="16"/>
        <v>0</v>
      </c>
      <c r="K123" s="170"/>
      <c r="L123" s="171"/>
      <c r="M123" s="172"/>
    </row>
    <row r="124" spans="1:13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4"/>
        <v>#DIV/0!</v>
      </c>
      <c r="H124" s="92">
        <f t="shared" si="18"/>
        <v>0</v>
      </c>
      <c r="I124" s="92">
        <f t="shared" si="16"/>
        <v>0</v>
      </c>
      <c r="K124" s="170"/>
      <c r="L124" s="171"/>
      <c r="M124" s="172"/>
    </row>
    <row r="125" spans="1:13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10.370980741370428</v>
      </c>
      <c r="F125" s="87">
        <f t="shared" si="17"/>
        <v>94.09169319940463</v>
      </c>
      <c r="G125" s="87">
        <f t="shared" si="14"/>
        <v>76.34875614488901</v>
      </c>
      <c r="H125" s="88">
        <f t="shared" si="18"/>
        <v>2996.899999999994</v>
      </c>
      <c r="I125" s="88">
        <f t="shared" si="16"/>
        <v>14784.699999999997</v>
      </c>
      <c r="K125" s="170"/>
      <c r="L125" s="171"/>
      <c r="M125" s="142"/>
    </row>
    <row r="126" spans="1:13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0.0024120278048134947</v>
      </c>
      <c r="F126" s="87">
        <f t="shared" si="17"/>
        <v>1.5971223021582732</v>
      </c>
      <c r="G126" s="87">
        <f t="shared" si="14"/>
        <v>1.5857142857142859</v>
      </c>
      <c r="H126" s="88">
        <f t="shared" si="18"/>
        <v>683.9</v>
      </c>
      <c r="I126" s="88">
        <f t="shared" si="16"/>
        <v>688.9</v>
      </c>
      <c r="K126" s="170"/>
      <c r="L126" s="171"/>
      <c r="M126" s="142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0.039418184125510625</v>
      </c>
      <c r="F127" s="87">
        <f t="shared" si="17"/>
        <v>40.31111111111112</v>
      </c>
      <c r="G127" s="87">
        <f t="shared" si="14"/>
        <v>40.31111111111112</v>
      </c>
      <c r="H127" s="88">
        <f t="shared" si="18"/>
        <v>268.6</v>
      </c>
      <c r="I127" s="88">
        <f t="shared" si="16"/>
        <v>268.6</v>
      </c>
      <c r="K127" s="170"/>
      <c r="L127" s="171"/>
      <c r="M127" s="142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0.012429548687867739</v>
      </c>
      <c r="F128" s="87">
        <f t="shared" si="17"/>
        <v>51.48514851485149</v>
      </c>
      <c r="G128" s="87">
        <f t="shared" si="14"/>
        <v>51.48514851485149</v>
      </c>
      <c r="H128" s="88">
        <f t="shared" si="18"/>
        <v>53.89999999999999</v>
      </c>
      <c r="I128" s="88">
        <f t="shared" si="16"/>
        <v>53.89999999999999</v>
      </c>
      <c r="K128" s="170"/>
      <c r="L128" s="171"/>
      <c r="M128" s="142"/>
      <c r="Q128" s="89"/>
    </row>
    <row r="129" spans="1:13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7"/>
        <v>#DIV/0!</v>
      </c>
      <c r="G129" s="87" t="e">
        <f t="shared" si="14"/>
        <v>#DIV/0!</v>
      </c>
      <c r="H129" s="88">
        <f t="shared" si="18"/>
        <v>0</v>
      </c>
      <c r="I129" s="88">
        <f t="shared" si="16"/>
        <v>0</v>
      </c>
      <c r="K129" s="170"/>
      <c r="L129" s="171"/>
      <c r="M129" s="142"/>
    </row>
    <row r="130" spans="1:17" s="100" customFormat="1" ht="37.5">
      <c r="A130" s="95" t="s">
        <v>57</v>
      </c>
      <c r="B130" s="140">
        <f>879.4+25.3-7.9</f>
        <v>896.8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7+4.2+0.1+12.3+0.2+7.1+17.8+14.9+1.7+0.1+7.4+7+2.7+3.7+7.1+5.3+31.3+16.4+2.5+1.7+26.7+0.1+13.8+0.1+2.9+6.5+0.6+7+4.8+0.1+17.3+0.5+7.6+29.1+0.2+0.1+7.4+1+0.1+0.2+0.1+0.4+7.4+2.8+0.8+6.9+26.7+15.1+8.8+14.7+0.1+0.2+9.7+46+7.9+0.3+150.5+1.5+9.6+7.4</f>
        <v>593.5</v>
      </c>
      <c r="E130" s="99">
        <f>D130/D107*100</f>
        <v>0.12896743262673957</v>
      </c>
      <c r="F130" s="87">
        <f t="shared" si="17"/>
        <v>66.17975022301516</v>
      </c>
      <c r="G130" s="87">
        <f t="shared" si="14"/>
        <v>63.004246284501065</v>
      </c>
      <c r="H130" s="88">
        <f t="shared" si="18"/>
        <v>303.29999999999995</v>
      </c>
      <c r="I130" s="88">
        <f t="shared" si="16"/>
        <v>348.5</v>
      </c>
      <c r="K130" s="170"/>
      <c r="L130" s="171"/>
      <c r="M130" s="142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7+7.1+7+7.1+7+7+7.4+7.4+7.4+46+7.3+150.5+7.4</f>
        <v>275.59999999999997</v>
      </c>
      <c r="E131" s="94">
        <f>D131/D130*100</f>
        <v>46.43639427127211</v>
      </c>
      <c r="F131" s="94">
        <f>D131/B131*100</f>
        <v>55.46387603139464</v>
      </c>
      <c r="G131" s="94">
        <f t="shared" si="14"/>
        <v>53.95458104933437</v>
      </c>
      <c r="H131" s="92">
        <f t="shared" si="18"/>
        <v>221.3</v>
      </c>
      <c r="I131" s="92">
        <f t="shared" si="16"/>
        <v>235.20000000000005</v>
      </c>
      <c r="K131" s="170"/>
      <c r="L131" s="171"/>
      <c r="M131" s="143"/>
      <c r="Q131" s="133"/>
    </row>
    <row r="132" spans="1:13" s="100" customFormat="1" ht="37.5">
      <c r="A132" s="95" t="s">
        <v>103</v>
      </c>
      <c r="B132" s="140">
        <f>395+45</f>
        <v>440</v>
      </c>
      <c r="C132" s="96">
        <v>485</v>
      </c>
      <c r="D132" s="97">
        <v>25</v>
      </c>
      <c r="E132" s="99">
        <f>D132/D107*100</f>
        <v>0.0054324950558862495</v>
      </c>
      <c r="F132" s="87">
        <f t="shared" si="17"/>
        <v>5.681818181818182</v>
      </c>
      <c r="G132" s="87">
        <f t="shared" si="14"/>
        <v>5.154639175257731</v>
      </c>
      <c r="H132" s="88">
        <f t="shared" si="18"/>
        <v>415</v>
      </c>
      <c r="I132" s="88">
        <f t="shared" si="16"/>
        <v>460</v>
      </c>
      <c r="K132" s="170"/>
      <c r="L132" s="171"/>
      <c r="M132" s="142"/>
    </row>
    <row r="133" spans="1:13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4"/>
        <v>#DIV/0!</v>
      </c>
      <c r="H133" s="92">
        <f t="shared" si="18"/>
        <v>0</v>
      </c>
      <c r="I133" s="92">
        <f t="shared" si="16"/>
        <v>0</v>
      </c>
      <c r="K133" s="170"/>
      <c r="L133" s="171"/>
      <c r="M133" s="143"/>
    </row>
    <row r="134" spans="1:13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7"/>
        <v>#DIV/0!</v>
      </c>
      <c r="G134" s="87" t="e">
        <f t="shared" si="14"/>
        <v>#DIV/0!</v>
      </c>
      <c r="H134" s="88">
        <f t="shared" si="18"/>
        <v>0</v>
      </c>
      <c r="I134" s="88">
        <f>C134-D134</f>
        <v>0</v>
      </c>
      <c r="K134" s="170"/>
      <c r="L134" s="171"/>
      <c r="M134" s="142"/>
    </row>
    <row r="135" spans="1:13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7"/>
        <v>#DIV/0!</v>
      </c>
      <c r="G135" s="87" t="e">
        <f t="shared" si="14"/>
        <v>#DIV/0!</v>
      </c>
      <c r="H135" s="88">
        <f t="shared" si="18"/>
        <v>0</v>
      </c>
      <c r="I135" s="88">
        <f t="shared" si="16"/>
        <v>0</v>
      </c>
      <c r="K135" s="170"/>
      <c r="L135" s="171"/>
      <c r="M135" s="142"/>
    </row>
    <row r="136" spans="1:13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2.9+1.5+9.7+8.2+0.2-0.4+16+13.6+102.3+20.9+65+5.6+39.4+51.1</f>
        <v>336</v>
      </c>
      <c r="E136" s="99">
        <f>D136/D107*100</f>
        <v>0.0730127335511112</v>
      </c>
      <c r="F136" s="87">
        <f t="shared" si="17"/>
        <v>96</v>
      </c>
      <c r="G136" s="87">
        <f t="shared" si="14"/>
        <v>22.653721682847898</v>
      </c>
      <c r="H136" s="88">
        <f t="shared" si="18"/>
        <v>14</v>
      </c>
      <c r="I136" s="88">
        <f t="shared" si="16"/>
        <v>1147.2</v>
      </c>
      <c r="K136" s="170"/>
      <c r="L136" s="171"/>
      <c r="M136" s="142"/>
    </row>
    <row r="137" spans="1:13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3.7+1.9+30+0.6+12.1+11.2+3.6+6+7.1+2.2+29.2+3.8</f>
        <v>111.39999999999999</v>
      </c>
      <c r="E137" s="99">
        <f>D137/D107*100</f>
        <v>0.024207197969029124</v>
      </c>
      <c r="F137" s="87">
        <f t="shared" si="17"/>
        <v>34.81249999999999</v>
      </c>
      <c r="G137" s="87">
        <f t="shared" si="14"/>
        <v>31.82857142857143</v>
      </c>
      <c r="H137" s="88">
        <f t="shared" si="18"/>
        <v>208.60000000000002</v>
      </c>
      <c r="I137" s="88">
        <f t="shared" si="16"/>
        <v>238.60000000000002</v>
      </c>
      <c r="K137" s="170"/>
      <c r="L137" s="171"/>
      <c r="M137" s="142"/>
    </row>
    <row r="138" spans="1:13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</f>
        <v>51.5</v>
      </c>
      <c r="E138" s="94"/>
      <c r="F138" s="87">
        <f>D138/B138*100</f>
        <v>52.55102040816326</v>
      </c>
      <c r="G138" s="94">
        <f>D138/C138*100</f>
        <v>46.81818181818182</v>
      </c>
      <c r="H138" s="92">
        <f>B138-D138</f>
        <v>46.5</v>
      </c>
      <c r="I138" s="92">
        <f>C138-D138</f>
        <v>58.5</v>
      </c>
      <c r="K138" s="170"/>
      <c r="L138" s="171"/>
      <c r="M138" s="143"/>
    </row>
    <row r="139" spans="1:13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76+0.3+41+44+1.8+16.3+2.4+30+0.6+0.2+27.4+0.2+4.5-0.2+31.4+4.5+7.9+26.6+4.5+0.5+26.6+0.3+4.3+1.1+0.3+24+0.5+4.2+38.1+0.8+4.8+0.8+29.1+14.9+4.2+0.6</f>
        <v>474.50000000000017</v>
      </c>
      <c r="E139" s="99">
        <f>D139/D107*100</f>
        <v>0.10310875616072106</v>
      </c>
      <c r="F139" s="87">
        <f>D139/B139*100</f>
        <v>85.18850987432678</v>
      </c>
      <c r="G139" s="87">
        <f>D139/C139*100</f>
        <v>78.08129011025179</v>
      </c>
      <c r="H139" s="88">
        <f t="shared" si="18"/>
        <v>82.49999999999983</v>
      </c>
      <c r="I139" s="88">
        <f t="shared" si="16"/>
        <v>133.19999999999987</v>
      </c>
      <c r="K139" s="170"/>
      <c r="L139" s="171"/>
      <c r="M139" s="142"/>
    </row>
    <row r="140" spans="1:13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</f>
        <v>389.09999999999997</v>
      </c>
      <c r="E140" s="94">
        <f>D140/D139*100</f>
        <v>82.0021074815595</v>
      </c>
      <c r="F140" s="94">
        <f t="shared" si="17"/>
        <v>86.83329613925463</v>
      </c>
      <c r="G140" s="94">
        <f>D140/C140*100</f>
        <v>79.47303921568626</v>
      </c>
      <c r="H140" s="92">
        <f t="shared" si="18"/>
        <v>59.00000000000006</v>
      </c>
      <c r="I140" s="92">
        <f t="shared" si="16"/>
        <v>100.50000000000006</v>
      </c>
      <c r="K140" s="170"/>
      <c r="L140" s="171"/>
      <c r="M140" s="143"/>
    </row>
    <row r="141" spans="1:13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107.3+0.4+30.4+78.2+4.1+36.9+117.9+50.5+112.6+5.2+52.3+10.5+76.8-0.2+10.4+82.9+84+50.5+35.7+3.4+90.4+1.3+74.9+86.3+10.5+56.2+19.4+57.2+47.6+4.6+22+60.6+12.7+0.3+40.5+65.1</f>
        <v>1599.3999999999999</v>
      </c>
      <c r="E141" s="99">
        <f>D141/D107*100</f>
        <v>0.3475493036953787</v>
      </c>
      <c r="F141" s="87">
        <f t="shared" si="17"/>
        <v>97.87650694571934</v>
      </c>
      <c r="G141" s="87">
        <f t="shared" si="14"/>
        <v>90.875</v>
      </c>
      <c r="H141" s="88">
        <f t="shared" si="18"/>
        <v>34.70000000000027</v>
      </c>
      <c r="I141" s="88">
        <f t="shared" si="16"/>
        <v>160.60000000000014</v>
      </c>
      <c r="J141" s="142"/>
      <c r="K141" s="170"/>
      <c r="L141" s="171"/>
      <c r="M141" s="142"/>
    </row>
    <row r="142" spans="1:13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107.3+25.4+76+34+76.6+47.2+83.8+4.5+35.4+76.8-0.2+60.7+81+50.4+90.4+52.9+85+10.5+37.7+14.2+56.6+47.6+60.4+11.7+38.4+60.6</f>
        <v>1324.8999999999999</v>
      </c>
      <c r="E142" s="94">
        <f>D142/D141*100</f>
        <v>82.83731399274727</v>
      </c>
      <c r="F142" s="94">
        <f aca="true" t="shared" si="19" ref="F142:F151">D142/B142*100</f>
        <v>99.74403372732063</v>
      </c>
      <c r="G142" s="94">
        <f t="shared" si="14"/>
        <v>92.17336858216221</v>
      </c>
      <c r="H142" s="92">
        <f t="shared" si="18"/>
        <v>3.400000000000091</v>
      </c>
      <c r="I142" s="92">
        <f t="shared" si="16"/>
        <v>112.50000000000023</v>
      </c>
      <c r="J142" s="143"/>
      <c r="K142" s="170"/>
      <c r="L142" s="171"/>
      <c r="M142" s="143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0.4+4.9+0.7+4.7+3.3+0.4+0.7+0.6+0.1+0.1+3.9+1+1.1</f>
        <v>21.9</v>
      </c>
      <c r="E143" s="94">
        <f>D143/D141*100</f>
        <v>1.3692634738026759</v>
      </c>
      <c r="F143" s="94">
        <f t="shared" si="19"/>
        <v>62.393162393162385</v>
      </c>
      <c r="G143" s="94">
        <f>D143/C143*100</f>
        <v>54.75</v>
      </c>
      <c r="H143" s="92">
        <f t="shared" si="18"/>
        <v>13.200000000000003</v>
      </c>
      <c r="I143" s="92">
        <f t="shared" si="16"/>
        <v>18.1</v>
      </c>
      <c r="J143" s="143"/>
      <c r="K143" s="170"/>
      <c r="L143" s="171"/>
      <c r="M143" s="173"/>
    </row>
    <row r="144" spans="1:13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0.1357037264960385</v>
      </c>
      <c r="F144" s="87">
        <f t="shared" si="19"/>
        <v>100</v>
      </c>
      <c r="G144" s="87">
        <f t="shared" si="14"/>
        <v>100</v>
      </c>
      <c r="H144" s="88">
        <f t="shared" si="18"/>
        <v>0</v>
      </c>
      <c r="I144" s="88">
        <f t="shared" si="16"/>
        <v>0</v>
      </c>
      <c r="J144" s="142"/>
      <c r="K144" s="170"/>
      <c r="L144" s="171"/>
      <c r="M144" s="142"/>
    </row>
    <row r="145" spans="1:13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4"/>
        <v>#DIV/0!</v>
      </c>
      <c r="H145" s="88">
        <f t="shared" si="18"/>
        <v>0</v>
      </c>
      <c r="I145" s="88">
        <f t="shared" si="16"/>
        <v>0</v>
      </c>
      <c r="J145" s="142"/>
      <c r="K145" s="170"/>
      <c r="L145" s="171"/>
      <c r="M145" s="142"/>
    </row>
    <row r="146" spans="1:13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</f>
        <v>69700.90000000001</v>
      </c>
      <c r="E146" s="99">
        <f>D146/D107*100</f>
        <v>15.145991785632878</v>
      </c>
      <c r="F146" s="87">
        <f t="shared" si="19"/>
        <v>83.11687847085997</v>
      </c>
      <c r="G146" s="87">
        <f t="shared" si="14"/>
        <v>57.17467252132129</v>
      </c>
      <c r="H146" s="88">
        <f t="shared" si="18"/>
        <v>14158</v>
      </c>
      <c r="I146" s="88">
        <f t="shared" si="16"/>
        <v>52207.8</v>
      </c>
      <c r="J146" s="142"/>
      <c r="K146" s="170"/>
      <c r="L146" s="171"/>
      <c r="M146" s="142"/>
    </row>
    <row r="147" spans="1:13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9"/>
        <v>#DIV/0!</v>
      </c>
      <c r="G147" s="87" t="e">
        <f t="shared" si="14"/>
        <v>#DIV/0!</v>
      </c>
      <c r="H147" s="88">
        <f t="shared" si="18"/>
        <v>0</v>
      </c>
      <c r="I147" s="88">
        <f t="shared" si="16"/>
        <v>0</v>
      </c>
      <c r="J147" s="142"/>
      <c r="K147" s="170"/>
      <c r="L147" s="171"/>
      <c r="M147" s="142"/>
    </row>
    <row r="148" spans="1:13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70"/>
      <c r="L148" s="171"/>
      <c r="M148" s="142"/>
    </row>
    <row r="149" spans="1:13" s="100" customFormat="1" ht="18.75">
      <c r="A149" s="95" t="s">
        <v>98</v>
      </c>
      <c r="B149" s="140">
        <v>128.19706</v>
      </c>
      <c r="C149" s="96">
        <v>162.3</v>
      </c>
      <c r="D149" s="97">
        <f>46.4+43+38.8</f>
        <v>128.2</v>
      </c>
      <c r="E149" s="99">
        <f>D149/D107*100</f>
        <v>0.027857834646584687</v>
      </c>
      <c r="F149" s="87">
        <f t="shared" si="19"/>
        <v>100.00229334432473</v>
      </c>
      <c r="G149" s="87">
        <f t="shared" si="14"/>
        <v>78.98952556993221</v>
      </c>
      <c r="H149" s="88">
        <f t="shared" si="18"/>
        <v>-0.0029399999999952797</v>
      </c>
      <c r="I149" s="88">
        <f t="shared" si="16"/>
        <v>34.10000000000002</v>
      </c>
      <c r="J149" s="142"/>
      <c r="K149" s="170"/>
      <c r="L149" s="171"/>
      <c r="M149" s="142"/>
    </row>
    <row r="150" spans="1:13" s="100" customFormat="1" ht="18" customHeight="1">
      <c r="A150" s="95" t="s">
        <v>77</v>
      </c>
      <c r="B150" s="140">
        <f>11221.5+372</f>
        <v>11593.5</v>
      </c>
      <c r="C150" s="96">
        <v>11593.5</v>
      </c>
      <c r="D150" s="97">
        <f>791.9+575.3+777.6+830.9+722.1+47.7+657.7+821-47.6+744.9+750.8+1599.5+613.3+554.9+554.9+291.8+0.1+58.4+1064.6</f>
        <v>11409.799999999997</v>
      </c>
      <c r="E150" s="99">
        <f>D150/D107*100</f>
        <v>2.4793472835460366</v>
      </c>
      <c r="F150" s="87">
        <f t="shared" si="19"/>
        <v>98.41549143916848</v>
      </c>
      <c r="G150" s="87">
        <f t="shared" si="14"/>
        <v>98.41549143916848</v>
      </c>
      <c r="H150" s="88">
        <f t="shared" si="18"/>
        <v>183.70000000000255</v>
      </c>
      <c r="I150" s="88">
        <f t="shared" si="16"/>
        <v>183.70000000000255</v>
      </c>
      <c r="J150" s="142"/>
      <c r="K150" s="170"/>
      <c r="L150" s="171"/>
      <c r="M150" s="142"/>
    </row>
    <row r="151" spans="1:13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</f>
        <v>282440.10000000003</v>
      </c>
      <c r="E151" s="99">
        <f>D151/D107*100</f>
        <v>61.37417787336072</v>
      </c>
      <c r="F151" s="87">
        <f t="shared" si="19"/>
        <v>88.84370791807784</v>
      </c>
      <c r="G151" s="87">
        <f t="shared" si="14"/>
        <v>87.5484912273306</v>
      </c>
      <c r="H151" s="88">
        <f t="shared" si="18"/>
        <v>35466.600000000035</v>
      </c>
      <c r="I151" s="88">
        <f>C151-D151</f>
        <v>40169.79999999999</v>
      </c>
      <c r="K151" s="170"/>
      <c r="L151" s="171"/>
      <c r="M151" s="142"/>
    </row>
    <row r="152" spans="1:13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819+819+819.1+1062.3+1173.1+1173.1+1173.2+1173.1+1173.1+1173.2+1173.1+1173.1+1173.2+1173.1+1173.1+1173.1+1173.1+1173.1+1173.1+1173.1+1173.1+1173.1+1173.1+1173.1+1173.1+1173.1+1173.1+1173.1+1173.1+1173.1+1173.1+1173.1+1173.1+1173.1</f>
        <v>38712.699999999975</v>
      </c>
      <c r="E152" s="99">
        <f>D152/D107*100</f>
        <v>8.4122620540003</v>
      </c>
      <c r="F152" s="87">
        <f t="shared" si="17"/>
        <v>99.99999999999993</v>
      </c>
      <c r="G152" s="87">
        <f t="shared" si="14"/>
        <v>91.66674559575671</v>
      </c>
      <c r="H152" s="88">
        <f t="shared" si="18"/>
        <v>0</v>
      </c>
      <c r="I152" s="88">
        <f t="shared" si="16"/>
        <v>3519.3000000000247</v>
      </c>
      <c r="K152" s="170"/>
      <c r="L152" s="171"/>
      <c r="M152" s="142"/>
    </row>
    <row r="153" spans="1:13" s="2" customFormat="1" ht="19.5" thickBot="1">
      <c r="A153" s="26" t="s">
        <v>29</v>
      </c>
      <c r="B153" s="141"/>
      <c r="C153" s="59"/>
      <c r="D153" s="40">
        <f>D43+D69+D72+D77+D79+D87+D102+D107+D100+D84+D98</f>
        <v>471595</v>
      </c>
      <c r="E153" s="14"/>
      <c r="F153" s="14"/>
      <c r="G153" s="6"/>
      <c r="H153" s="48"/>
      <c r="I153" s="40"/>
      <c r="K153" s="170"/>
      <c r="L153" s="174"/>
      <c r="M153" s="142"/>
    </row>
    <row r="154" spans="1:13" ht="19.5" thickBot="1">
      <c r="A154" s="11" t="s">
        <v>18</v>
      </c>
      <c r="B154" s="36">
        <f>B6+B18+B33+B43+B51+B59+B69+B72+B77+B79+B87+B90+B95+B102+B107+B100+B84+B98+B45</f>
        <v>1957747.0550600004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1833803</v>
      </c>
      <c r="E154" s="25">
        <v>100</v>
      </c>
      <c r="F154" s="3">
        <f>D154/B154*100</f>
        <v>93.66904653286777</v>
      </c>
      <c r="G154" s="3">
        <f aca="true" t="shared" si="20" ref="G154:G160">D154/C154*100</f>
        <v>83.11110206691055</v>
      </c>
      <c r="H154" s="36">
        <f aca="true" t="shared" si="21" ref="H154:H160">B154-D154</f>
        <v>123944.05506000039</v>
      </c>
      <c r="I154" s="36">
        <f aca="true" t="shared" si="22" ref="I154:I160">C154-D154</f>
        <v>372644.6999999997</v>
      </c>
      <c r="K154" s="175"/>
      <c r="L154" s="176"/>
      <c r="M154" s="150"/>
    </row>
    <row r="155" spans="1:13" ht="18.75">
      <c r="A155" s="15" t="s">
        <v>5</v>
      </c>
      <c r="B155" s="47">
        <f>B8+B20+B34+B52+B60+B91+B115+B120+B46+B142+B133+B103</f>
        <v>827128.6000000001</v>
      </c>
      <c r="C155" s="47">
        <f>C8+C20+C34+C52+C60+C91+C115+C120+C46+C142+C133+C103</f>
        <v>897190</v>
      </c>
      <c r="D155" s="47">
        <f>D8+D20+D34+D52+D60+D91+D115+D120+D46+D142+D133+D103</f>
        <v>809376.0100000004</v>
      </c>
      <c r="E155" s="6">
        <f>D155/D154*100</f>
        <v>44.13647540111999</v>
      </c>
      <c r="F155" s="6">
        <f aca="true" t="shared" si="23" ref="F155:F160">D155/B155*100</f>
        <v>97.85370860105674</v>
      </c>
      <c r="G155" s="6">
        <f t="shared" si="20"/>
        <v>90.21233072147487</v>
      </c>
      <c r="H155" s="48">
        <f t="shared" si="21"/>
        <v>17752.589999999735</v>
      </c>
      <c r="I155" s="58">
        <f t="shared" si="22"/>
        <v>87813.98999999964</v>
      </c>
      <c r="K155" s="170"/>
      <c r="L155" s="176"/>
      <c r="M155" s="150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77069.29999999997</v>
      </c>
      <c r="E156" s="6">
        <f>D156/D154*100</f>
        <v>4.2027033438161014</v>
      </c>
      <c r="F156" s="6">
        <f t="shared" si="23"/>
        <v>82.60047565101914</v>
      </c>
      <c r="G156" s="6">
        <f t="shared" si="20"/>
        <v>69.70560037625265</v>
      </c>
      <c r="H156" s="48">
        <f>B156-D156</f>
        <v>16234.400000000052</v>
      </c>
      <c r="I156" s="58">
        <f t="shared" si="22"/>
        <v>33494.70000000001</v>
      </c>
      <c r="K156" s="151"/>
      <c r="L156" s="15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33293.2</v>
      </c>
      <c r="E157" s="6">
        <f>D157/D154*100</f>
        <v>1.8155276221055368</v>
      </c>
      <c r="F157" s="6">
        <f t="shared" si="23"/>
        <v>88.1411393443925</v>
      </c>
      <c r="G157" s="6">
        <f t="shared" si="20"/>
        <v>79.05588469255702</v>
      </c>
      <c r="H157" s="48">
        <f t="shared" si="21"/>
        <v>4479.4000000000015</v>
      </c>
      <c r="I157" s="58">
        <f t="shared" si="22"/>
        <v>8820.300000000003</v>
      </c>
      <c r="K157" s="151"/>
      <c r="L157" s="155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25116.099999999995</v>
      </c>
      <c r="E158" s="6">
        <f>D158/D154*100</f>
        <v>1.3696182196233724</v>
      </c>
      <c r="F158" s="6">
        <f t="shared" si="23"/>
        <v>90.3970601996818</v>
      </c>
      <c r="G158" s="6">
        <f t="shared" si="20"/>
        <v>82.8947021004132</v>
      </c>
      <c r="H158" s="48">
        <f>B158-D158</f>
        <v>2668.1000000000095</v>
      </c>
      <c r="I158" s="58">
        <f t="shared" si="22"/>
        <v>5182.700000000004</v>
      </c>
      <c r="K158" s="151"/>
      <c r="L158" s="15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81.4</v>
      </c>
      <c r="E159" s="6">
        <f>D159/D154*100</f>
        <v>0.004438862844045953</v>
      </c>
      <c r="F159" s="6">
        <f t="shared" si="23"/>
        <v>71.09170305676857</v>
      </c>
      <c r="G159" s="6">
        <f t="shared" si="20"/>
        <v>71.10142128596615</v>
      </c>
      <c r="H159" s="48">
        <f t="shared" si="21"/>
        <v>33.099999999999994</v>
      </c>
      <c r="I159" s="58">
        <f t="shared" si="22"/>
        <v>33.08435</v>
      </c>
      <c r="K159" s="151"/>
      <c r="L159" s="155"/>
    </row>
    <row r="160" spans="1:12" ht="19.5" thickBot="1">
      <c r="A160" s="80" t="s">
        <v>27</v>
      </c>
      <c r="B160" s="60">
        <f>B154-B155-B156-B157-B158-B159</f>
        <v>971643.4550600003</v>
      </c>
      <c r="C160" s="60">
        <f>C154-C155-C156-C157-C158-C159</f>
        <v>1126166.9156499996</v>
      </c>
      <c r="D160" s="60">
        <f>D154-D155-D156-D157-D158-D159</f>
        <v>888866.9899999998</v>
      </c>
      <c r="E160" s="28">
        <f>D160/D154*100</f>
        <v>48.47123655049096</v>
      </c>
      <c r="F160" s="28">
        <f t="shared" si="23"/>
        <v>91.4807777864475</v>
      </c>
      <c r="G160" s="28">
        <f t="shared" si="20"/>
        <v>78.92852983404903</v>
      </c>
      <c r="H160" s="81">
        <f t="shared" si="21"/>
        <v>82776.46506000054</v>
      </c>
      <c r="I160" s="81">
        <f t="shared" si="22"/>
        <v>237299.92564999987</v>
      </c>
      <c r="K160" s="151"/>
      <c r="L160" s="156"/>
    </row>
    <row r="161" spans="7:8" ht="12.75">
      <c r="G161" s="157"/>
      <c r="H161" s="157"/>
    </row>
    <row r="162" spans="3:11" ht="12.75">
      <c r="C162" s="151"/>
      <c r="G162" s="157"/>
      <c r="H162" s="157"/>
      <c r="I162" s="157"/>
      <c r="K162" s="158"/>
    </row>
    <row r="163" spans="7:11" ht="12.75">
      <c r="G163" s="157"/>
      <c r="H163" s="157"/>
      <c r="K163" s="158"/>
    </row>
    <row r="164" spans="7:11" ht="12.75">
      <c r="G164" s="157"/>
      <c r="H164" s="157"/>
      <c r="K164" s="158"/>
    </row>
    <row r="165" spans="2:8" ht="12.75">
      <c r="B165" s="159"/>
      <c r="C165" s="159"/>
      <c r="D165" s="151"/>
      <c r="G165" s="157"/>
      <c r="H165" s="157"/>
    </row>
    <row r="166" spans="7:8" ht="12.75">
      <c r="G166" s="157"/>
      <c r="H166" s="157"/>
    </row>
    <row r="167" spans="2:8" ht="12.75">
      <c r="B167" s="159"/>
      <c r="C167" s="159"/>
      <c r="D167" s="159"/>
      <c r="G167" s="157"/>
      <c r="H167" s="157"/>
    </row>
    <row r="168" spans="2:8" ht="12.75">
      <c r="B168" s="159"/>
      <c r="G168" s="157"/>
      <c r="H168" s="157"/>
    </row>
    <row r="169" spans="2:8" ht="12.75">
      <c r="B169" s="159"/>
      <c r="C169" s="151"/>
      <c r="G169" s="157"/>
      <c r="H169" s="157"/>
    </row>
    <row r="170" spans="7:8" ht="12.75">
      <c r="G170" s="157"/>
      <c r="H170" s="157"/>
    </row>
    <row r="171" spans="7:8" ht="12.75">
      <c r="G171" s="157"/>
      <c r="H171" s="157"/>
    </row>
    <row r="172" spans="7:8" ht="12.75">
      <c r="G172" s="157"/>
      <c r="H172" s="157"/>
    </row>
    <row r="173" spans="7:8" ht="12.75">
      <c r="G173" s="157"/>
      <c r="H173" s="157"/>
    </row>
    <row r="174" spans="7:8" ht="12.75">
      <c r="G174" s="157"/>
      <c r="H174" s="157"/>
    </row>
    <row r="175" spans="3:8" ht="12.75">
      <c r="C175" s="151"/>
      <c r="G175" s="157"/>
      <c r="H175" s="157"/>
    </row>
    <row r="176" spans="7:8" ht="12.75">
      <c r="G176" s="157"/>
      <c r="H176" s="157"/>
    </row>
    <row r="177" spans="7:8" ht="12.75">
      <c r="G177" s="157"/>
      <c r="H177" s="157"/>
    </row>
    <row r="178" spans="7:8" ht="12.75">
      <c r="G178" s="157"/>
      <c r="H178" s="157"/>
    </row>
    <row r="179" spans="7:8" ht="12.75">
      <c r="G179" s="157"/>
      <c r="H179" s="157"/>
    </row>
    <row r="180" spans="7:8" ht="12.75">
      <c r="G180" s="157"/>
      <c r="H180" s="157"/>
    </row>
    <row r="181" spans="7:8" ht="12.75">
      <c r="G181" s="157"/>
      <c r="H181" s="157"/>
    </row>
    <row r="182" spans="7:8" ht="12.75">
      <c r="G182" s="157"/>
      <c r="H182" s="157"/>
    </row>
    <row r="183" spans="7:8" ht="12.75">
      <c r="G183" s="157"/>
      <c r="H183" s="157"/>
    </row>
    <row r="184" spans="7:8" ht="12.75">
      <c r="G184" s="157"/>
      <c r="H184" s="157"/>
    </row>
    <row r="185" spans="7:8" ht="12.75">
      <c r="G185" s="157"/>
      <c r="H185" s="157"/>
    </row>
    <row r="186" spans="7:8" ht="12.75">
      <c r="G186" s="157"/>
      <c r="H186" s="157"/>
    </row>
    <row r="187" spans="7:8" ht="12.75">
      <c r="G187" s="157"/>
      <c r="H187" s="157"/>
    </row>
    <row r="188" spans="7:8" ht="12.75">
      <c r="G188" s="157"/>
      <c r="H188" s="157"/>
    </row>
    <row r="189" spans="7:8" ht="12.75">
      <c r="G189" s="157"/>
      <c r="H189" s="157"/>
    </row>
    <row r="190" spans="7:8" ht="12.75">
      <c r="G190" s="157"/>
      <c r="H190" s="157"/>
    </row>
    <row r="191" spans="7:8" ht="12.75">
      <c r="G191" s="157"/>
      <c r="H191" s="157"/>
    </row>
    <row r="192" spans="7:8" ht="12.75">
      <c r="G192" s="157"/>
      <c r="H192" s="157"/>
    </row>
    <row r="193" spans="7:8" ht="12.75">
      <c r="G193" s="157"/>
      <c r="H193" s="157"/>
    </row>
    <row r="194" spans="7:8" ht="12.75">
      <c r="G194" s="157"/>
      <c r="H194" s="157"/>
    </row>
    <row r="195" spans="7:8" ht="12.75">
      <c r="G195" s="157"/>
      <c r="H195" s="157"/>
    </row>
    <row r="196" spans="7:8" ht="12.75">
      <c r="G196" s="157"/>
      <c r="H196" s="157"/>
    </row>
    <row r="197" spans="7:8" ht="12.75">
      <c r="G197" s="157"/>
      <c r="H197" s="157"/>
    </row>
    <row r="198" spans="7:8" ht="12.75">
      <c r="G198" s="157"/>
      <c r="H198" s="157"/>
    </row>
    <row r="199" spans="7:8" ht="12.75">
      <c r="G199" s="157"/>
      <c r="H199" s="157"/>
    </row>
    <row r="200" spans="7:8" ht="12.75">
      <c r="G200" s="157"/>
      <c r="H200" s="157"/>
    </row>
    <row r="201" spans="7:8" ht="12.75">
      <c r="G201" s="157"/>
      <c r="H201" s="157"/>
    </row>
    <row r="202" spans="7:8" ht="12.75">
      <c r="G202" s="157"/>
      <c r="H202" s="157"/>
    </row>
    <row r="203" spans="7:8" ht="12.75">
      <c r="G203" s="157"/>
      <c r="H203" s="157"/>
    </row>
    <row r="204" spans="7:8" ht="12.75">
      <c r="G204" s="157"/>
      <c r="H204" s="157"/>
    </row>
    <row r="205" spans="7:8" ht="12.75">
      <c r="G205" s="157"/>
      <c r="H205" s="157"/>
    </row>
    <row r="206" spans="7:8" ht="12.75">
      <c r="G206" s="157"/>
      <c r="H206" s="157"/>
    </row>
    <row r="207" spans="7:8" ht="12.75">
      <c r="G207" s="157"/>
      <c r="H207" s="157"/>
    </row>
    <row r="208" spans="7:8" ht="12.75">
      <c r="G208" s="157"/>
      <c r="H208" s="157"/>
    </row>
    <row r="209" spans="7:8" ht="12.75">
      <c r="G209" s="157"/>
      <c r="H209" s="157"/>
    </row>
    <row r="210" spans="7:8" ht="12.75">
      <c r="G210" s="157"/>
      <c r="H210" s="157"/>
    </row>
    <row r="211" spans="7:8" ht="12.75">
      <c r="G211" s="157"/>
      <c r="H211" s="157"/>
    </row>
    <row r="212" spans="7:8" ht="12.75">
      <c r="G212" s="157"/>
      <c r="H212" s="157"/>
    </row>
    <row r="213" spans="7:8" ht="12.75">
      <c r="G213" s="157"/>
      <c r="H213" s="157"/>
    </row>
    <row r="214" spans="7:8" ht="12.75">
      <c r="G214" s="157"/>
      <c r="H214" s="157"/>
    </row>
    <row r="215" spans="7:8" ht="12.75">
      <c r="G215" s="157"/>
      <c r="H215" s="157"/>
    </row>
    <row r="216" spans="7:8" ht="12.75">
      <c r="G216" s="157"/>
      <c r="H216" s="157"/>
    </row>
    <row r="217" spans="7:8" ht="12.75">
      <c r="G217" s="157"/>
      <c r="H217" s="157"/>
    </row>
    <row r="218" spans="7:8" ht="12.75">
      <c r="G218" s="157"/>
      <c r="H218" s="157"/>
    </row>
    <row r="219" spans="7:8" ht="12.75">
      <c r="G219" s="157"/>
      <c r="H219" s="157"/>
    </row>
    <row r="220" spans="7:8" ht="12.75">
      <c r="G220" s="157"/>
      <c r="H220" s="157"/>
    </row>
    <row r="221" spans="7:8" ht="12.75">
      <c r="G221" s="157"/>
      <c r="H221" s="157"/>
    </row>
    <row r="222" spans="7:8" ht="12.75">
      <c r="G222" s="157"/>
      <c r="H222" s="157"/>
    </row>
    <row r="223" spans="7:8" ht="12.75">
      <c r="G223" s="157"/>
      <c r="H223" s="157"/>
    </row>
    <row r="224" spans="7:8" ht="12.75">
      <c r="G224" s="157"/>
      <c r="H224" s="157"/>
    </row>
    <row r="225" spans="7:8" ht="12.75">
      <c r="G225" s="157"/>
      <c r="H225" s="157"/>
    </row>
    <row r="226" spans="7:8" ht="12.75">
      <c r="G226" s="157"/>
      <c r="H226" s="157"/>
    </row>
    <row r="227" spans="7:8" ht="12.75">
      <c r="G227" s="157"/>
      <c r="H227" s="157"/>
    </row>
    <row r="228" spans="7:8" ht="12.75">
      <c r="G228" s="157"/>
      <c r="H228" s="157"/>
    </row>
    <row r="229" spans="7:8" ht="12.75">
      <c r="G229" s="157"/>
      <c r="H229" s="157"/>
    </row>
    <row r="230" spans="7:8" ht="12.75">
      <c r="G230" s="157"/>
      <c r="H230" s="157"/>
    </row>
    <row r="231" spans="7:8" ht="12.75">
      <c r="G231" s="157"/>
      <c r="H231" s="157"/>
    </row>
    <row r="232" spans="7:8" ht="12.75">
      <c r="G232" s="157"/>
      <c r="H232" s="157"/>
    </row>
    <row r="233" spans="7:8" ht="12.75">
      <c r="G233" s="157"/>
      <c r="H233" s="157"/>
    </row>
    <row r="234" spans="7:8" ht="12.75">
      <c r="G234" s="157"/>
      <c r="H234" s="157"/>
    </row>
    <row r="235" spans="7:8" ht="12.75">
      <c r="G235" s="157"/>
      <c r="H235" s="157"/>
    </row>
    <row r="236" spans="7:8" ht="12.75">
      <c r="G236" s="157"/>
      <c r="H236" s="157"/>
    </row>
    <row r="237" spans="7:8" ht="12.75">
      <c r="G237" s="157"/>
      <c r="H237" s="157"/>
    </row>
    <row r="238" spans="7:8" ht="12.75">
      <c r="G238" s="157"/>
      <c r="H238" s="157"/>
    </row>
    <row r="239" spans="7:8" ht="12.75">
      <c r="G239" s="157"/>
      <c r="H239" s="157"/>
    </row>
    <row r="240" spans="7:8" ht="12.75">
      <c r="G240" s="157"/>
      <c r="H240" s="157"/>
    </row>
    <row r="241" spans="7:8" ht="12.75">
      <c r="G241" s="157"/>
      <c r="H241" s="157"/>
    </row>
    <row r="242" spans="7:8" ht="12.75">
      <c r="G242" s="157"/>
      <c r="H242" s="157"/>
    </row>
    <row r="243" spans="7:8" ht="12.75">
      <c r="G243" s="157"/>
      <c r="H243" s="157"/>
    </row>
    <row r="244" spans="7:8" ht="12.75">
      <c r="G244" s="157"/>
      <c r="H244" s="157"/>
    </row>
    <row r="245" spans="7:8" ht="12.75">
      <c r="G245" s="157"/>
      <c r="H245" s="157"/>
    </row>
    <row r="246" spans="7:8" ht="12.75">
      <c r="G246" s="157"/>
      <c r="H246" s="157"/>
    </row>
    <row r="247" spans="7:8" ht="12.75">
      <c r="G247" s="157"/>
      <c r="H247" s="157"/>
    </row>
    <row r="248" spans="7:8" ht="12.75">
      <c r="G248" s="157"/>
      <c r="H248" s="157"/>
    </row>
    <row r="249" spans="7:8" ht="12.75">
      <c r="G249" s="157"/>
      <c r="H249" s="157"/>
    </row>
    <row r="250" spans="7:8" ht="12.75">
      <c r="G250" s="157"/>
      <c r="H250" s="157"/>
    </row>
    <row r="251" spans="7:8" ht="12.75">
      <c r="G251" s="157"/>
      <c r="H251" s="157"/>
    </row>
    <row r="252" spans="7:8" ht="12.75">
      <c r="G252" s="157"/>
      <c r="H252" s="157"/>
    </row>
    <row r="253" spans="7:8" ht="12.75">
      <c r="G253" s="157"/>
      <c r="H253" s="157"/>
    </row>
    <row r="254" spans="7:8" ht="12.75">
      <c r="G254" s="157"/>
      <c r="H254" s="157"/>
    </row>
    <row r="255" spans="7:8" ht="12.75">
      <c r="G255" s="157"/>
      <c r="H255" s="157"/>
    </row>
    <row r="256" spans="7:8" ht="12.75">
      <c r="G256" s="157"/>
      <c r="H256" s="157"/>
    </row>
    <row r="257" spans="7:8" ht="12.75">
      <c r="G257" s="157"/>
      <c r="H257" s="157"/>
    </row>
    <row r="258" spans="7:8" ht="12.75">
      <c r="G258" s="157"/>
      <c r="H258" s="157"/>
    </row>
    <row r="259" spans="7:8" ht="12.75">
      <c r="G259" s="157"/>
      <c r="H259" s="157"/>
    </row>
    <row r="260" spans="7:8" ht="12.75">
      <c r="G260" s="157"/>
      <c r="H260" s="157"/>
    </row>
    <row r="261" spans="7:8" ht="12.75">
      <c r="G261" s="157"/>
      <c r="H261" s="157"/>
    </row>
    <row r="262" spans="7:8" ht="12.75">
      <c r="G262" s="157"/>
      <c r="H262" s="157"/>
    </row>
    <row r="263" spans="7:8" ht="12.75">
      <c r="G263" s="157"/>
      <c r="H263" s="157"/>
    </row>
    <row r="264" spans="7:8" ht="12.75">
      <c r="G264" s="157"/>
      <c r="H264" s="157"/>
    </row>
    <row r="265" spans="7:8" ht="12.75">
      <c r="G265" s="157"/>
      <c r="H265" s="157"/>
    </row>
    <row r="266" spans="7:8" ht="12.75">
      <c r="G266" s="157"/>
      <c r="H266" s="157"/>
    </row>
    <row r="267" spans="7:8" ht="12.75">
      <c r="G267" s="157"/>
      <c r="H267" s="157"/>
    </row>
    <row r="268" spans="7:8" ht="12.75">
      <c r="G268" s="157"/>
      <c r="H268" s="157"/>
    </row>
    <row r="269" spans="7:8" ht="12.75">
      <c r="G269" s="157"/>
      <c r="H269" s="157"/>
    </row>
    <row r="270" spans="7:8" ht="12.75">
      <c r="G270" s="157"/>
      <c r="H270" s="157"/>
    </row>
    <row r="271" spans="7:8" ht="12.75">
      <c r="G271" s="157"/>
      <c r="H271" s="157"/>
    </row>
    <row r="272" spans="7:8" ht="12.75">
      <c r="G272" s="157"/>
      <c r="H272" s="157"/>
    </row>
    <row r="273" spans="7:8" ht="12.75">
      <c r="G273" s="157"/>
      <c r="H273" s="157"/>
    </row>
    <row r="274" spans="7:8" ht="12.75">
      <c r="G274" s="157"/>
      <c r="H274" s="157"/>
    </row>
    <row r="275" spans="7:8" ht="12.75">
      <c r="G275" s="157"/>
      <c r="H275" s="157"/>
    </row>
    <row r="276" spans="7:8" ht="12.75">
      <c r="G276" s="157"/>
      <c r="H276" s="157"/>
    </row>
    <row r="277" spans="7:8" ht="12.75">
      <c r="G277" s="157"/>
      <c r="H277" s="157"/>
    </row>
    <row r="278" spans="7:8" ht="12.75">
      <c r="G278" s="157"/>
      <c r="H278" s="157"/>
    </row>
    <row r="279" spans="7:8" ht="12.75">
      <c r="G279" s="157"/>
      <c r="H279" s="157"/>
    </row>
    <row r="280" spans="7:8" ht="12.75">
      <c r="G280" s="157"/>
      <c r="H280" s="157"/>
    </row>
    <row r="281" spans="7:8" ht="12.75">
      <c r="G281" s="157"/>
      <c r="H281" s="157"/>
    </row>
    <row r="282" spans="7:8" ht="12.75">
      <c r="G282" s="157"/>
      <c r="H282" s="157"/>
    </row>
    <row r="283" spans="7:8" ht="12.75">
      <c r="G283" s="157"/>
      <c r="H283" s="157"/>
    </row>
    <row r="284" spans="7:8" ht="12.75">
      <c r="G284" s="157"/>
      <c r="H284" s="157"/>
    </row>
    <row r="285" spans="7:8" ht="12.75">
      <c r="G285" s="157"/>
      <c r="H285" s="157"/>
    </row>
    <row r="286" spans="7:8" ht="12.75">
      <c r="G286" s="157"/>
      <c r="H286" s="157"/>
    </row>
    <row r="287" spans="7:8" ht="12.75">
      <c r="G287" s="157"/>
      <c r="H287" s="157"/>
    </row>
    <row r="288" spans="7:8" ht="12.75">
      <c r="G288" s="157"/>
      <c r="H288" s="157"/>
    </row>
    <row r="289" spans="7:8" ht="12.75">
      <c r="G289" s="157"/>
      <c r="H289" s="157"/>
    </row>
    <row r="290" spans="7:8" ht="12.75">
      <c r="G290" s="157"/>
      <c r="H290" s="157"/>
    </row>
    <row r="291" spans="7:8" ht="12.75">
      <c r="G291" s="157"/>
      <c r="H291" s="157"/>
    </row>
    <row r="292" spans="7:8" ht="12.75">
      <c r="G292" s="157"/>
      <c r="H292" s="157"/>
    </row>
    <row r="293" spans="7:8" ht="12.75">
      <c r="G293" s="157"/>
      <c r="H293" s="157"/>
    </row>
    <row r="294" spans="7:8" ht="12.75">
      <c r="G294" s="157"/>
      <c r="H294" s="157"/>
    </row>
    <row r="295" spans="7:8" ht="12.75">
      <c r="G295" s="157"/>
      <c r="H295" s="157"/>
    </row>
    <row r="296" spans="7:8" ht="12.75">
      <c r="G296" s="157"/>
      <c r="H296" s="157"/>
    </row>
    <row r="297" spans="7:8" ht="12.75">
      <c r="G297" s="157"/>
      <c r="H297" s="157"/>
    </row>
    <row r="298" spans="7:8" ht="12.75">
      <c r="G298" s="157"/>
      <c r="H298" s="157"/>
    </row>
    <row r="299" spans="7:8" ht="12.75">
      <c r="G299" s="157"/>
      <c r="H299" s="157"/>
    </row>
    <row r="300" spans="7:8" ht="12.75">
      <c r="G300" s="157"/>
      <c r="H300" s="157"/>
    </row>
    <row r="301" spans="7:8" ht="12.75">
      <c r="G301" s="157"/>
      <c r="H301" s="157"/>
    </row>
    <row r="302" spans="7:8" ht="12.75">
      <c r="G302" s="157"/>
      <c r="H302" s="157"/>
    </row>
    <row r="303" spans="7:8" ht="12.75">
      <c r="G303" s="157"/>
      <c r="H303" s="157"/>
    </row>
    <row r="304" spans="7:8" ht="12.75">
      <c r="G304" s="157"/>
      <c r="H304" s="157"/>
    </row>
    <row r="305" spans="7:8" ht="12.75">
      <c r="G305" s="157"/>
      <c r="H305" s="157"/>
    </row>
    <row r="306" spans="7:8" ht="12.75">
      <c r="G306" s="157"/>
      <c r="H306" s="157"/>
    </row>
    <row r="307" spans="7:8" ht="12.75">
      <c r="G307" s="157"/>
      <c r="H307" s="157"/>
    </row>
    <row r="308" spans="7:8" ht="12.75">
      <c r="G308" s="157"/>
      <c r="H308" s="157"/>
    </row>
    <row r="309" spans="7:8" ht="12.75">
      <c r="G309" s="157"/>
      <c r="H309" s="157"/>
    </row>
    <row r="310" spans="7:8" ht="12.75">
      <c r="G310" s="157"/>
      <c r="H310" s="157"/>
    </row>
    <row r="311" spans="7:8" ht="12.75">
      <c r="G311" s="157"/>
      <c r="H311" s="157"/>
    </row>
    <row r="312" spans="7:8" ht="12.75">
      <c r="G312" s="157"/>
      <c r="H312" s="157"/>
    </row>
    <row r="313" spans="7:8" ht="12.75">
      <c r="G313" s="157"/>
      <c r="H313" s="157"/>
    </row>
    <row r="314" spans="7:8" ht="12.75">
      <c r="G314" s="157"/>
      <c r="H314" s="157"/>
    </row>
    <row r="315" spans="7:8" ht="12.75">
      <c r="G315" s="157"/>
      <c r="H315" s="157"/>
    </row>
    <row r="316" spans="7:8" ht="12.75">
      <c r="G316" s="157"/>
      <c r="H316" s="157"/>
    </row>
    <row r="317" spans="7:8" ht="12.75">
      <c r="G317" s="157"/>
      <c r="H317" s="157"/>
    </row>
    <row r="318" spans="7:8" ht="12.75">
      <c r="G318" s="157"/>
      <c r="H318" s="157"/>
    </row>
    <row r="319" spans="7:8" ht="12.75">
      <c r="G319" s="157"/>
      <c r="H319" s="157"/>
    </row>
    <row r="320" spans="7:8" ht="12.75">
      <c r="G320" s="157"/>
      <c r="H320" s="157"/>
    </row>
    <row r="321" spans="7:8" ht="12.75">
      <c r="G321" s="157"/>
      <c r="H321" s="157"/>
    </row>
    <row r="322" spans="7:8" ht="12.75">
      <c r="G322" s="157"/>
      <c r="H322" s="157"/>
    </row>
    <row r="323" spans="7:8" ht="12.75">
      <c r="G323" s="157"/>
      <c r="H323" s="157"/>
    </row>
    <row r="324" spans="7:8" ht="12.75">
      <c r="G324" s="157"/>
      <c r="H324" s="157"/>
    </row>
    <row r="325" spans="7:8" ht="12.75">
      <c r="G325" s="157"/>
      <c r="H325" s="157"/>
    </row>
    <row r="326" spans="7:8" ht="12.75">
      <c r="G326" s="157"/>
      <c r="H326" s="157"/>
    </row>
    <row r="327" spans="7:8" ht="12.75">
      <c r="G327" s="157"/>
      <c r="H327" s="157"/>
    </row>
    <row r="328" spans="7:8" ht="12.75">
      <c r="G328" s="157"/>
      <c r="H328" s="157"/>
    </row>
    <row r="329" spans="7:8" ht="12.75">
      <c r="G329" s="157"/>
      <c r="H329" s="157"/>
    </row>
    <row r="330" spans="7:8" ht="12.75">
      <c r="G330" s="157"/>
      <c r="H330" s="157"/>
    </row>
    <row r="331" spans="7:8" ht="12.75">
      <c r="G331" s="157"/>
      <c r="H331" s="157"/>
    </row>
    <row r="332" spans="7:8" ht="12.75">
      <c r="G332" s="157"/>
      <c r="H332" s="157"/>
    </row>
    <row r="333" spans="7:8" ht="12.75">
      <c r="G333" s="157"/>
      <c r="H333" s="157"/>
    </row>
    <row r="334" spans="7:8" ht="12.75">
      <c r="G334" s="157"/>
      <c r="H334" s="157"/>
    </row>
    <row r="335" spans="7:8" ht="12.75">
      <c r="G335" s="157"/>
      <c r="H335" s="157"/>
    </row>
    <row r="336" spans="7:8" ht="12.75">
      <c r="G336" s="157"/>
      <c r="H336" s="157"/>
    </row>
    <row r="337" spans="7:8" ht="12.75">
      <c r="G337" s="157"/>
      <c r="H337" s="157"/>
    </row>
    <row r="338" spans="7:8" ht="12.75">
      <c r="G338" s="157"/>
      <c r="H338" s="157"/>
    </row>
    <row r="339" spans="7:8" ht="12.75">
      <c r="G339" s="157"/>
      <c r="H339" s="157"/>
    </row>
    <row r="340" spans="7:8" ht="12.75">
      <c r="G340" s="157"/>
      <c r="H340" s="157"/>
    </row>
    <row r="341" spans="7:8" ht="12.75">
      <c r="G341" s="157"/>
      <c r="H341" s="157"/>
    </row>
    <row r="342" spans="7:8" ht="12.75">
      <c r="G342" s="157"/>
      <c r="H342" s="157"/>
    </row>
    <row r="343" spans="7:8" ht="12.75">
      <c r="G343" s="157"/>
      <c r="H343" s="157"/>
    </row>
    <row r="344" spans="7:8" ht="12.75">
      <c r="G344" s="157"/>
      <c r="H344" s="157"/>
    </row>
    <row r="345" spans="7:8" ht="12.75">
      <c r="G345" s="157"/>
      <c r="H345" s="157"/>
    </row>
    <row r="346" spans="7:8" ht="12.75">
      <c r="G346" s="157"/>
      <c r="H346" s="157"/>
    </row>
    <row r="347" spans="7:8" ht="12.75">
      <c r="G347" s="157"/>
      <c r="H347" s="157"/>
    </row>
    <row r="348" spans="7:8" ht="12.75">
      <c r="G348" s="157"/>
      <c r="H348" s="157"/>
    </row>
    <row r="349" spans="7:8" ht="12.75">
      <c r="G349" s="157"/>
      <c r="H349" s="157"/>
    </row>
    <row r="350" spans="7:8" ht="12.75">
      <c r="G350" s="157"/>
      <c r="H350" s="157"/>
    </row>
    <row r="351" spans="7:8" ht="12.75">
      <c r="G351" s="157"/>
      <c r="H351" s="157"/>
    </row>
    <row r="352" spans="7:8" ht="12.75">
      <c r="G352" s="157"/>
      <c r="H352" s="157"/>
    </row>
    <row r="353" spans="7:8" ht="12.75">
      <c r="G353" s="157"/>
      <c r="H353" s="157"/>
    </row>
    <row r="354" spans="7:8" ht="12.75">
      <c r="G354" s="157"/>
      <c r="H354" s="157"/>
    </row>
    <row r="355" spans="7:8" ht="12.75">
      <c r="G355" s="157"/>
      <c r="H355" s="157"/>
    </row>
    <row r="356" spans="7:8" ht="12.75">
      <c r="G356" s="157"/>
      <c r="H356" s="157"/>
    </row>
    <row r="357" spans="7:8" ht="12.75">
      <c r="G357" s="157"/>
      <c r="H357" s="157"/>
    </row>
    <row r="358" spans="7:8" ht="12.75">
      <c r="G358" s="157"/>
      <c r="H358" s="157"/>
    </row>
    <row r="359" spans="7:8" ht="12.75">
      <c r="G359" s="157"/>
      <c r="H359" s="157"/>
    </row>
    <row r="360" spans="7:8" ht="12.75">
      <c r="G360" s="157"/>
      <c r="H360" s="157"/>
    </row>
    <row r="361" spans="7:8" ht="12.75">
      <c r="G361" s="157"/>
      <c r="H361" s="157"/>
    </row>
    <row r="362" spans="7:8" ht="12.75">
      <c r="G362" s="157"/>
      <c r="H362" s="157"/>
    </row>
    <row r="363" spans="7:8" ht="12.75">
      <c r="G363" s="157"/>
      <c r="H363" s="157"/>
    </row>
    <row r="364" spans="7:8" ht="12.75">
      <c r="G364" s="157"/>
      <c r="H364" s="157"/>
    </row>
    <row r="365" spans="7:8" ht="12.75">
      <c r="G365" s="157"/>
      <c r="H365" s="157"/>
    </row>
    <row r="366" spans="7:8" ht="12.75">
      <c r="G366" s="157"/>
      <c r="H366" s="157"/>
    </row>
    <row r="367" spans="7:8" ht="12.75">
      <c r="G367" s="157"/>
      <c r="H367" s="157"/>
    </row>
    <row r="368" spans="7:8" ht="12.75">
      <c r="G368" s="157"/>
      <c r="H368" s="157"/>
    </row>
    <row r="369" spans="7:8" ht="12.75">
      <c r="G369" s="157"/>
      <c r="H369" s="157"/>
    </row>
    <row r="370" spans="7:8" ht="12.75">
      <c r="G370" s="157"/>
      <c r="H370" s="157"/>
    </row>
    <row r="371" spans="7:8" ht="12.75">
      <c r="G371" s="157"/>
      <c r="H371" s="157"/>
    </row>
    <row r="372" spans="7:8" ht="12.75">
      <c r="G372" s="157"/>
      <c r="H372" s="157"/>
    </row>
    <row r="373" spans="7:8" ht="12.75">
      <c r="G373" s="157"/>
      <c r="H373" s="157"/>
    </row>
    <row r="374" spans="7:8" ht="12.75">
      <c r="G374" s="157"/>
      <c r="H374" s="157"/>
    </row>
    <row r="375" spans="7:8" ht="12.75">
      <c r="G375" s="157"/>
      <c r="H375" s="157"/>
    </row>
    <row r="376" spans="7:8" ht="12.75">
      <c r="G376" s="157"/>
      <c r="H376" s="157"/>
    </row>
    <row r="377" spans="7:8" ht="12.75">
      <c r="G377" s="157"/>
      <c r="H377" s="157"/>
    </row>
    <row r="378" spans="7:8" ht="12.75">
      <c r="G378" s="157"/>
      <c r="H378" s="157"/>
    </row>
    <row r="379" spans="7:8" ht="12.75">
      <c r="G379" s="157"/>
      <c r="H379" s="157"/>
    </row>
    <row r="380" spans="7:8" ht="12.75">
      <c r="G380" s="157"/>
      <c r="H380" s="157"/>
    </row>
    <row r="381" spans="7:8" ht="12.75">
      <c r="G381" s="157"/>
      <c r="H381" s="157"/>
    </row>
    <row r="382" spans="7:8" ht="12.75">
      <c r="G382" s="157"/>
      <c r="H382" s="157"/>
    </row>
    <row r="383" spans="7:8" ht="12.75">
      <c r="G383" s="157"/>
      <c r="H383" s="157"/>
    </row>
    <row r="384" spans="7:8" ht="12.75">
      <c r="G384" s="157"/>
      <c r="H384" s="157"/>
    </row>
    <row r="385" spans="7:8" ht="12.75">
      <c r="G385" s="157"/>
      <c r="H385" s="157"/>
    </row>
    <row r="386" spans="7:8" ht="12.75">
      <c r="G386" s="157"/>
      <c r="H386" s="157"/>
    </row>
    <row r="387" spans="7:8" ht="12.75">
      <c r="G387" s="157"/>
      <c r="H387" s="157"/>
    </row>
    <row r="388" spans="7:8" ht="12.75">
      <c r="G388" s="157"/>
      <c r="H388" s="157"/>
    </row>
    <row r="389" spans="7:8" ht="12.75">
      <c r="G389" s="157"/>
      <c r="H389" s="157"/>
    </row>
    <row r="390" spans="7:8" ht="12.75">
      <c r="G390" s="157"/>
      <c r="H390" s="157"/>
    </row>
    <row r="391" spans="7:8" ht="12.75">
      <c r="G391" s="157"/>
      <c r="H391" s="157"/>
    </row>
    <row r="392" spans="7:8" ht="12.75">
      <c r="G392" s="157"/>
      <c r="H392" s="157"/>
    </row>
    <row r="393" spans="7:8" ht="12.75">
      <c r="G393" s="157"/>
      <c r="H393" s="157"/>
    </row>
    <row r="394" spans="7:8" ht="12.75">
      <c r="G394" s="157"/>
      <c r="H394" s="157"/>
    </row>
    <row r="395" spans="7:8" ht="12.75">
      <c r="G395" s="157"/>
      <c r="H395" s="157"/>
    </row>
    <row r="396" spans="7:8" ht="12.75">
      <c r="G396" s="157"/>
      <c r="H396" s="157"/>
    </row>
    <row r="397" spans="7:8" ht="12.75">
      <c r="G397" s="157"/>
      <c r="H397" s="157"/>
    </row>
    <row r="398" spans="7:8" ht="12.75">
      <c r="G398" s="157"/>
      <c r="H398" s="157"/>
    </row>
    <row r="399" spans="7:8" ht="12.75">
      <c r="G399" s="157"/>
      <c r="H399" s="15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1833803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1833803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2018-12-03T09:39:05Z</dcterms:modified>
  <cp:category/>
  <cp:version/>
  <cp:contentType/>
  <cp:contentStatus/>
</cp:coreProperties>
</file>